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8370" activeTab="0"/>
  </bookViews>
  <sheets>
    <sheet name="input template" sheetId="1" r:id="rId1"/>
    <sheet name="output template" sheetId="2" r:id="rId2"/>
    <sheet name="Calculations" sheetId="3" r:id="rId3"/>
    <sheet name=" % Loss" sheetId="4" r:id="rId4"/>
    <sheet name="Abosolute Loss" sheetId="5" r:id="rId5"/>
    <sheet name="Data Entry" sheetId="6" r:id="rId6"/>
    <sheet name="Sheet1" sheetId="7" r:id="rId7"/>
  </sheets>
  <definedNames/>
  <calcPr fullCalcOnLoad="1"/>
</workbook>
</file>

<file path=xl/sharedStrings.xml><?xml version="1.0" encoding="utf-8"?>
<sst xmlns="http://schemas.openxmlformats.org/spreadsheetml/2006/main" count="111" uniqueCount="79">
  <si>
    <t>ft.</t>
  </si>
  <si>
    <t>5-10</t>
  </si>
  <si>
    <t>1-5</t>
  </si>
  <si>
    <t xml:space="preserve">% canopy diameter </t>
  </si>
  <si>
    <t>of each class (ft.)</t>
  </si>
  <si>
    <t>number of trees</t>
  </si>
  <si>
    <t>per acre</t>
  </si>
  <si>
    <t>biomass</t>
  </si>
  <si>
    <t>Use a regression for each canopy diameter to obtain % reduction in biomass</t>
  </si>
  <si>
    <t xml:space="preserve">  Estimated total number of trees </t>
  </si>
  <si>
    <t xml:space="preserve">ave. class </t>
  </si>
  <si>
    <t>10-15</t>
  </si>
  <si>
    <t>15-20</t>
  </si>
  <si>
    <t>&gt;25</t>
  </si>
  <si>
    <t>forage loss = (-13.18939) + [(7.60943)(canopy diameter)] + [(-0.19468)(canopy diameter)(canopy diameter)]</t>
  </si>
  <si>
    <t>diameter (ft.)</t>
  </si>
  <si>
    <t>ave. tree</t>
  </si>
  <si>
    <r>
      <t>area (ft.</t>
    </r>
    <r>
      <rPr>
        <b/>
        <vertAlign val="superscript"/>
        <sz val="10"/>
        <rFont val="Arial"/>
        <family val="2"/>
      </rPr>
      <t>2</t>
    </r>
    <r>
      <rPr>
        <b/>
        <sz val="10"/>
        <rFont val="Arial"/>
        <family val="2"/>
      </rPr>
      <t>)</t>
    </r>
  </si>
  <si>
    <t xml:space="preserve">1 square foot = </t>
  </si>
  <si>
    <t>per acre (lbs.)</t>
  </si>
  <si>
    <t>OUTPUT</t>
  </si>
  <si>
    <t>INPUT</t>
  </si>
  <si>
    <t>"STOP" data at 25 ft. canopy diameter</t>
  </si>
  <si>
    <t>only one data point beyond this</t>
  </si>
  <si>
    <t>leads to negative forage losses</t>
  </si>
  <si>
    <t>lack of data around upper end of range</t>
  </si>
  <si>
    <t>Total acres in paddock</t>
  </si>
  <si>
    <t>acres</t>
  </si>
  <si>
    <t>per paddock</t>
  </si>
  <si>
    <t>canopy</t>
  </si>
  <si>
    <t># trees</t>
  </si>
  <si>
    <t>AUM loss</t>
  </si>
  <si>
    <t>biomass loss</t>
  </si>
  <si>
    <t>Equation relating tree canopy diameter (feet) to % biomass production loss (pounds)</t>
  </si>
  <si>
    <t>Data Set</t>
  </si>
  <si>
    <t>Obs</t>
  </si>
  <si>
    <t>Canopy</t>
  </si>
  <si>
    <t>Diameter (ft)</t>
  </si>
  <si>
    <t>Percent Observed Loss</t>
  </si>
  <si>
    <t>Percent Predicted Loss</t>
  </si>
  <si>
    <t>OUTPUT 1</t>
  </si>
  <si>
    <t>OUTPUT 2</t>
  </si>
  <si>
    <t>OUTPUT 3</t>
  </si>
  <si>
    <t>OUTPUT 4</t>
  </si>
  <si>
    <t>OUTPUT 5</t>
  </si>
  <si>
    <t>CALCULATIONS AND TRANSFORMATIONS</t>
  </si>
  <si>
    <t xml:space="preserve">  Estimated forage biomass production (lbs.)</t>
  </si>
  <si>
    <t>Observed</t>
  </si>
  <si>
    <t>Loss lb/a</t>
  </si>
  <si>
    <t>Predicted</t>
  </si>
  <si>
    <t>*100</t>
  </si>
  <si>
    <t>Graph these data</t>
  </si>
  <si>
    <t>*25</t>
  </si>
  <si>
    <t>.912,5</t>
  </si>
  <si>
    <t>/tree diameter</t>
  </si>
  <si>
    <t>formula</t>
  </si>
  <si>
    <t>% biomass loss</t>
  </si>
  <si>
    <t>potential</t>
  </si>
  <si>
    <t>biomass lbs/acre</t>
  </si>
  <si>
    <t>lbs/acre/tree</t>
  </si>
  <si>
    <t>potential loss</t>
  </si>
  <si>
    <t>/acre</t>
  </si>
  <si>
    <t>CHECK</t>
  </si>
  <si>
    <t>cannot exceed</t>
  </si>
  <si>
    <t>% acres covered</t>
  </si>
  <si>
    <t>by canopy</t>
  </si>
  <si>
    <t xml:space="preserve">AUM redcedar loss (acre) = redcedar biomass loss *90% availability *25% harvest efficienty /912 lbs air dried forage per AUM </t>
  </si>
  <si>
    <t xml:space="preserve">AUM total biomass (acre) =  total production air dry*90% availability *25% harvest efficienty /912 lbs air dried forage per AUM </t>
  </si>
  <si>
    <t>AUM = [total production (air dry)-redcedar production loss] *90% availability *25% harvest efficienty /912 lbs air dried forage per AUM</t>
  </si>
  <si>
    <t>/paddock</t>
  </si>
  <si>
    <t>AUMs lost</t>
  </si>
  <si>
    <t>OUTPUT 6</t>
  </si>
  <si>
    <t>potential AUMs</t>
  </si>
  <si>
    <t>lbs/acre</t>
  </si>
  <si>
    <t>lbs/paddock</t>
  </si>
  <si>
    <t>Cow/calf loss (paddock) = AUMs lost per paddock /6 month grazing period /1.3 AUM per cow-calf pair</t>
  </si>
  <si>
    <t>/pair/season</t>
  </si>
  <si>
    <t>20-30</t>
  </si>
  <si>
    <t>&gt;30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</si>
</sst>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
  </numFmts>
  <fonts count="61">
    <font>
      <sz val="10"/>
      <name val="Arial"/>
      <family val="0"/>
    </font>
    <font>
      <sz val="8"/>
      <name val="Arial"/>
      <family val="2"/>
    </font>
    <font>
      <b/>
      <sz val="10"/>
      <name val="Arial"/>
      <family val="2"/>
    </font>
    <font>
      <b/>
      <vertAlign val="superscript"/>
      <sz val="10"/>
      <name val="Arial"/>
      <family val="2"/>
    </font>
    <font>
      <b/>
      <sz val="10"/>
      <color indexed="14"/>
      <name val="Arial"/>
      <family val="2"/>
    </font>
    <font>
      <sz val="14"/>
      <name val="Arial"/>
      <family val="2"/>
    </font>
    <font>
      <b/>
      <sz val="14"/>
      <name val="Arial"/>
      <family val="2"/>
    </font>
    <font>
      <sz val="10"/>
      <color indexed="53"/>
      <name val="Arial"/>
      <family val="2"/>
    </font>
    <font>
      <b/>
      <sz val="10"/>
      <color indexed="12"/>
      <name val="Arial"/>
      <family val="2"/>
    </font>
    <font>
      <b/>
      <sz val="12"/>
      <name val="Arial"/>
      <family val="2"/>
    </font>
    <font>
      <sz val="10"/>
      <color indexed="12"/>
      <name val="Arial"/>
      <family val="2"/>
    </font>
    <font>
      <sz val="14"/>
      <color indexed="8"/>
      <name val="Arial"/>
      <family val="2"/>
    </font>
    <font>
      <sz val="14.5"/>
      <color indexed="8"/>
      <name val="Arial"/>
      <family val="2"/>
    </font>
    <font>
      <b/>
      <sz val="9.2"/>
      <color indexed="8"/>
      <name val="Arial"/>
      <family val="2"/>
    </font>
    <font>
      <sz val="14.2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Arial"/>
      <family val="2"/>
    </font>
    <font>
      <b/>
      <sz val="18"/>
      <color indexed="53"/>
      <name val="Arial"/>
      <family val="2"/>
    </font>
    <font>
      <b/>
      <sz val="12"/>
      <color indexed="8"/>
      <name val="Arial"/>
      <family val="2"/>
    </font>
    <font>
      <b/>
      <sz val="10"/>
      <color indexed="8"/>
      <name val="Arial"/>
      <family val="2"/>
    </font>
    <font>
      <sz val="14"/>
      <color indexed="53"/>
      <name val="Arial"/>
      <family val="2"/>
    </font>
    <font>
      <b/>
      <sz val="14"/>
      <color indexed="8"/>
      <name val="Arial"/>
      <family val="2"/>
    </font>
    <font>
      <b/>
      <sz val="14.5"/>
      <color indexed="8"/>
      <name val="Arial"/>
      <family val="2"/>
    </font>
    <font>
      <b/>
      <sz val="17.25"/>
      <color indexed="8"/>
      <name val="Arial"/>
      <family val="2"/>
    </font>
    <font>
      <vertAlign val="superscript"/>
      <sz val="14.25"/>
      <color indexed="8"/>
      <name val="Arial"/>
      <family val="2"/>
    </font>
    <font>
      <sz val="14"/>
      <color indexed="8"/>
      <name val="Times New Roman"/>
      <family val="1"/>
    </font>
    <font>
      <b/>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125">
        <bgColor indexed="43"/>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gray0625">
        <bgColor indexed="51"/>
      </patternFill>
    </fill>
    <fill>
      <patternFill patternType="solid">
        <fgColor indexed="24"/>
        <bgColor indexed="64"/>
      </patternFill>
    </fill>
    <fill>
      <patternFill patternType="solid">
        <fgColor indexed="41"/>
        <bgColor indexed="64"/>
      </patternFill>
    </fill>
    <fill>
      <patternFill patternType="solid">
        <fgColor indexed="5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0">
    <xf numFmtId="0" fontId="0" fillId="0" borderId="0" xfId="0" applyAlignment="1">
      <alignment/>
    </xf>
    <xf numFmtId="49" fontId="0" fillId="0" borderId="0" xfId="0" applyNumberFormat="1" applyAlignment="1">
      <alignment horizontal="right"/>
    </xf>
    <xf numFmtId="0" fontId="0" fillId="32" borderId="0" xfId="0" applyFill="1" applyAlignment="1">
      <alignment/>
    </xf>
    <xf numFmtId="49" fontId="0" fillId="32" borderId="0" xfId="0" applyNumberFormat="1" applyFill="1" applyAlignment="1">
      <alignment horizontal="right"/>
    </xf>
    <xf numFmtId="0" fontId="0" fillId="33" borderId="0" xfId="0" applyFill="1" applyAlignment="1">
      <alignment/>
    </xf>
    <xf numFmtId="0" fontId="0" fillId="0" borderId="0" xfId="0" applyFill="1" applyAlignment="1">
      <alignment/>
    </xf>
    <xf numFmtId="0" fontId="0" fillId="34" borderId="10" xfId="0" applyFill="1" applyBorder="1" applyAlignment="1">
      <alignment/>
    </xf>
    <xf numFmtId="0" fontId="2" fillId="32" borderId="0" xfId="0" applyFont="1" applyFill="1" applyAlignment="1">
      <alignment/>
    </xf>
    <xf numFmtId="0" fontId="2" fillId="0" borderId="0" xfId="0" applyFont="1" applyAlignment="1">
      <alignment/>
    </xf>
    <xf numFmtId="0" fontId="0" fillId="18" borderId="10" xfId="0" applyFont="1" applyFill="1" applyBorder="1" applyAlignment="1">
      <alignment/>
    </xf>
    <xf numFmtId="0" fontId="0" fillId="35" borderId="10" xfId="0" applyFont="1" applyFill="1" applyBorder="1" applyAlignment="1">
      <alignment horizontal="right"/>
    </xf>
    <xf numFmtId="0" fontId="0" fillId="0" borderId="0" xfId="0" applyBorder="1" applyAlignment="1">
      <alignment/>
    </xf>
    <xf numFmtId="0" fontId="0" fillId="35" borderId="10" xfId="0" applyFill="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66" fontId="0" fillId="0" borderId="0" xfId="0" applyNumberFormat="1" applyBorder="1" applyAlignment="1">
      <alignment/>
    </xf>
    <xf numFmtId="2" fontId="0" fillId="0" borderId="0" xfId="0" applyNumberFormat="1" applyAlignment="1">
      <alignment/>
    </xf>
    <xf numFmtId="0" fontId="0" fillId="36" borderId="0" xfId="0" applyFill="1" applyAlignment="1">
      <alignment/>
    </xf>
    <xf numFmtId="0" fontId="0" fillId="37" borderId="0" xfId="0" applyFill="1" applyAlignment="1">
      <alignment/>
    </xf>
    <xf numFmtId="0" fontId="0" fillId="0" borderId="0" xfId="0" applyFill="1" applyBorder="1" applyAlignment="1">
      <alignment/>
    </xf>
    <xf numFmtId="0" fontId="0" fillId="38" borderId="0" xfId="0" applyFill="1" applyAlignment="1">
      <alignment/>
    </xf>
    <xf numFmtId="0" fontId="0" fillId="38" borderId="10" xfId="0" applyFill="1" applyBorder="1" applyAlignment="1">
      <alignment/>
    </xf>
    <xf numFmtId="0" fontId="2" fillId="36"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2" fillId="0" borderId="11" xfId="0" applyFont="1" applyBorder="1" applyAlignment="1">
      <alignment horizontal="center"/>
    </xf>
    <xf numFmtId="0" fontId="2" fillId="0" borderId="11" xfId="0" applyFont="1" applyFill="1" applyBorder="1" applyAlignment="1">
      <alignment horizontal="center"/>
    </xf>
    <xf numFmtId="0" fontId="0" fillId="39" borderId="0" xfId="0" applyFill="1" applyAlignment="1">
      <alignment/>
    </xf>
    <xf numFmtId="0" fontId="2" fillId="39" borderId="0" xfId="0" applyFont="1" applyFill="1" applyBorder="1" applyAlignment="1">
      <alignment horizontal="center"/>
    </xf>
    <xf numFmtId="166" fontId="0" fillId="39" borderId="0" xfId="0" applyNumberFormat="1" applyFill="1" applyBorder="1" applyAlignment="1">
      <alignment/>
    </xf>
    <xf numFmtId="0" fontId="0" fillId="39" borderId="0" xfId="0" applyFill="1" applyBorder="1" applyAlignment="1">
      <alignment/>
    </xf>
    <xf numFmtId="0" fontId="2" fillId="39" borderId="0" xfId="0" applyFont="1" applyFill="1" applyBorder="1" applyAlignment="1">
      <alignment/>
    </xf>
    <xf numFmtId="0" fontId="2" fillId="39" borderId="0" xfId="0" applyFont="1" applyFill="1" applyAlignment="1">
      <alignment/>
    </xf>
    <xf numFmtId="164" fontId="0" fillId="0" borderId="0" xfId="0" applyNumberFormat="1" applyAlignment="1">
      <alignment/>
    </xf>
    <xf numFmtId="166" fontId="0" fillId="0" borderId="0" xfId="0" applyNumberFormat="1" applyAlignment="1">
      <alignment/>
    </xf>
    <xf numFmtId="0" fontId="5" fillId="39" borderId="0" xfId="0" applyFont="1" applyFill="1" applyAlignment="1">
      <alignment/>
    </xf>
    <xf numFmtId="0" fontId="5" fillId="0" borderId="0" xfId="0" applyFont="1" applyAlignment="1">
      <alignment/>
    </xf>
    <xf numFmtId="0" fontId="6" fillId="0" borderId="0" xfId="0" applyFont="1" applyAlignment="1">
      <alignment horizontal="center"/>
    </xf>
    <xf numFmtId="0" fontId="7" fillId="40" borderId="0" xfId="0" applyFont="1" applyFill="1" applyAlignment="1">
      <alignment/>
    </xf>
    <xf numFmtId="0" fontId="0" fillId="40" borderId="0" xfId="0" applyFill="1" applyAlignment="1">
      <alignment/>
    </xf>
    <xf numFmtId="49" fontId="0" fillId="0" borderId="0" xfId="0" applyNumberFormat="1" applyFill="1" applyAlignment="1">
      <alignment horizontal="right"/>
    </xf>
    <xf numFmtId="0" fontId="2" fillId="0"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8" fillId="0" borderId="0" xfId="0" applyFont="1" applyFill="1" applyAlignment="1">
      <alignment/>
    </xf>
    <xf numFmtId="166" fontId="0" fillId="0" borderId="0" xfId="0" applyNumberFormat="1" applyFill="1" applyBorder="1" applyAlignment="1">
      <alignment/>
    </xf>
    <xf numFmtId="166" fontId="0" fillId="5" borderId="0" xfId="0" applyNumberFormat="1" applyFill="1" applyBorder="1" applyAlignment="1">
      <alignment/>
    </xf>
    <xf numFmtId="2" fontId="0" fillId="0" borderId="0" xfId="0" applyNumberFormat="1" applyBorder="1" applyAlignment="1">
      <alignment/>
    </xf>
    <xf numFmtId="166" fontId="0" fillId="0" borderId="12" xfId="0" applyNumberFormat="1" applyBorder="1" applyAlignment="1">
      <alignment/>
    </xf>
    <xf numFmtId="0" fontId="8" fillId="0" borderId="0" xfId="0" applyFont="1" applyFill="1" applyBorder="1" applyAlignment="1">
      <alignment horizontal="center"/>
    </xf>
    <xf numFmtId="2" fontId="0" fillId="0" borderId="12" xfId="0" applyNumberFormat="1" applyBorder="1" applyAlignment="1">
      <alignment/>
    </xf>
    <xf numFmtId="2" fontId="2" fillId="0" borderId="0" xfId="0" applyNumberFormat="1" applyFont="1" applyFill="1" applyBorder="1" applyAlignment="1">
      <alignment/>
    </xf>
    <xf numFmtId="2" fontId="0" fillId="0" borderId="0" xfId="0" applyNumberFormat="1" applyFill="1" applyBorder="1" applyAlignment="1">
      <alignment/>
    </xf>
    <xf numFmtId="0" fontId="8" fillId="0" borderId="0" xfId="0" applyFont="1" applyBorder="1" applyAlignment="1">
      <alignment horizontal="right"/>
    </xf>
    <xf numFmtId="0" fontId="2" fillId="39" borderId="0" xfId="0" applyFont="1" applyFill="1" applyBorder="1" applyAlignment="1">
      <alignment horizontal="right"/>
    </xf>
    <xf numFmtId="2" fontId="8" fillId="0" borderId="0" xfId="0" applyNumberFormat="1" applyFont="1" applyBorder="1" applyAlignment="1">
      <alignment horizontal="right"/>
    </xf>
    <xf numFmtId="0" fontId="10" fillId="0" borderId="0" xfId="0" applyFont="1" applyAlignment="1">
      <alignment/>
    </xf>
    <xf numFmtId="0" fontId="10" fillId="39" borderId="0" xfId="0" applyFont="1" applyFill="1" applyBorder="1" applyAlignment="1">
      <alignment/>
    </xf>
    <xf numFmtId="166" fontId="0" fillId="36" borderId="0" xfId="0" applyNumberFormat="1" applyFill="1" applyBorder="1" applyAlignment="1">
      <alignment/>
    </xf>
    <xf numFmtId="2" fontId="0" fillId="36" borderId="0" xfId="0" applyNumberFormat="1" applyFill="1" applyBorder="1" applyAlignment="1">
      <alignment/>
    </xf>
    <xf numFmtId="166" fontId="8" fillId="0" borderId="0" xfId="0" applyNumberFormat="1" applyFont="1" applyBorder="1" applyAlignment="1">
      <alignment horizontal="right"/>
    </xf>
    <xf numFmtId="3" fontId="0" fillId="0" borderId="0" xfId="0" applyNumberFormat="1" applyFill="1" applyAlignment="1">
      <alignment/>
    </xf>
    <xf numFmtId="2" fontId="0" fillId="0" borderId="0" xfId="0" applyNumberFormat="1" applyFill="1" applyAlignment="1">
      <alignment/>
    </xf>
    <xf numFmtId="1" fontId="9" fillId="0" borderId="0" xfId="0" applyNumberFormat="1" applyFont="1" applyFill="1" applyAlignment="1">
      <alignment/>
    </xf>
    <xf numFmtId="166" fontId="9" fillId="0" borderId="0" xfId="0" applyNumberFormat="1" applyFont="1" applyFill="1" applyAlignment="1">
      <alignment horizontal="left"/>
    </xf>
    <xf numFmtId="49" fontId="0" fillId="0" borderId="0" xfId="0" applyNumberFormat="1" applyFill="1" applyBorder="1" applyAlignment="1">
      <alignment horizontal="right"/>
    </xf>
    <xf numFmtId="0" fontId="10" fillId="0" borderId="0" xfId="0" applyFont="1" applyFill="1" applyAlignment="1">
      <alignment/>
    </xf>
    <xf numFmtId="1"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Comparison of Observed and Predicted Percent Loss of
Forage Biomass in Relation to Tree Canopy Diameter</a:t>
            </a:r>
          </a:p>
        </c:rich>
      </c:tx>
      <c:layout>
        <c:manualLayout>
          <c:xMode val="factor"/>
          <c:yMode val="factor"/>
          <c:x val="-0.00225"/>
          <c:y val="0"/>
        </c:manualLayout>
      </c:layout>
      <c:spPr>
        <a:noFill/>
        <a:ln>
          <a:noFill/>
        </a:ln>
      </c:spPr>
    </c:title>
    <c:plotArea>
      <c:layout>
        <c:manualLayout>
          <c:xMode val="edge"/>
          <c:yMode val="edge"/>
          <c:x val="0.07675"/>
          <c:y val="0.17325"/>
          <c:w val="0.90725"/>
          <c:h val="0.75375"/>
        </c:manualLayout>
      </c:layout>
      <c:scatterChart>
        <c:scatterStyle val="lineMarker"/>
        <c:varyColors val="0"/>
        <c:ser>
          <c:idx val="0"/>
          <c:order val="0"/>
          <c:tx>
            <c:strRef>
              <c:f>' % Loss'!$C$45</c:f>
              <c:strCache>
                <c:ptCount val="1"/>
                <c:pt idx="0">
                  <c:v>Percent Observed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 % Loss'!$B$46:$B$65</c:f>
              <c:numCache/>
            </c:numRef>
          </c:xVal>
          <c:yVal>
            <c:numRef>
              <c:f>' % Loss'!$C$46:$C$65</c:f>
              <c:numCache/>
            </c:numRef>
          </c:yVal>
          <c:smooth val="0"/>
        </c:ser>
        <c:ser>
          <c:idx val="1"/>
          <c:order val="1"/>
          <c:tx>
            <c:strRef>
              <c:f>' % Loss'!$D$45</c:f>
              <c:strCache>
                <c:ptCount val="1"/>
                <c:pt idx="0">
                  <c:v>Percent Predicted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 % Loss'!$B$46:$B$65</c:f>
              <c:numCache/>
            </c:numRef>
          </c:xVal>
          <c:yVal>
            <c:numRef>
              <c:f>' % Loss'!$D$46:$D$65</c:f>
              <c:numCache/>
            </c:numRef>
          </c:yVal>
          <c:smooth val="0"/>
        </c:ser>
        <c:axId val="48989588"/>
        <c:axId val="38253109"/>
      </c:scatterChart>
      <c:valAx>
        <c:axId val="48989588"/>
        <c:scaling>
          <c:orientation val="minMax"/>
          <c:max val="35"/>
          <c:min val="0"/>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7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8253109"/>
        <c:crosses val="autoZero"/>
        <c:crossBetween val="midCat"/>
        <c:dispUnits/>
      </c:valAx>
      <c:valAx>
        <c:axId val="38253109"/>
        <c:scaling>
          <c:orientation val="minMax"/>
          <c:min val="0"/>
        </c:scaling>
        <c:axPos val="l"/>
        <c:title>
          <c:tx>
            <c:rich>
              <a:bodyPr vert="horz" rot="-5400000" anchor="ctr"/>
              <a:lstStyle/>
              <a:p>
                <a:pPr algn="ctr">
                  <a:defRPr/>
                </a:pPr>
                <a:r>
                  <a:rPr lang="en-US" cap="none" sz="1450" b="1" i="0" u="none" baseline="0">
                    <a:solidFill>
                      <a:srgbClr val="000000"/>
                    </a:solidFill>
                    <a:latin typeface="Arial"/>
                    <a:ea typeface="Arial"/>
                    <a:cs typeface="Arial"/>
                  </a:rPr>
                  <a:t>Forage Biomass Loss Under Canopy (%)</a:t>
                </a:r>
              </a:p>
            </c:rich>
          </c:tx>
          <c:layout>
            <c:manualLayout>
              <c:xMode val="factor"/>
              <c:yMode val="factor"/>
              <c:x val="-0.014"/>
              <c:y val="-0.01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8989588"/>
        <c:crossesAt val="0"/>
        <c:crossBetween val="midCat"/>
        <c:dispUnits/>
      </c:valAx>
      <c:spPr>
        <a:solidFill>
          <a:srgbClr val="FFFFFF"/>
        </a:solidFill>
        <a:ln w="12700">
          <a:solidFill>
            <a:srgbClr val="808080"/>
          </a:solidFill>
        </a:ln>
      </c:spPr>
    </c:plotArea>
    <c:legend>
      <c:legendPos val="r"/>
      <c:layout>
        <c:manualLayout>
          <c:xMode val="edge"/>
          <c:yMode val="edge"/>
          <c:x val="0.7685"/>
          <c:y val="0.76525"/>
          <c:w val="0.19125"/>
          <c:h val="0.07325"/>
        </c:manualLayout>
      </c:layout>
      <c:overlay val="0"/>
      <c:spPr>
        <a:solidFill>
          <a:srgbClr val="FFFFFF"/>
        </a:solid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Predicted and Observed Loss of Biomass Production in Relationship to Canopy Size</a:t>
            </a:r>
          </a:p>
        </c:rich>
      </c:tx>
      <c:layout>
        <c:manualLayout>
          <c:xMode val="factor"/>
          <c:yMode val="factor"/>
          <c:x val="0.0545"/>
          <c:y val="-0.0205"/>
        </c:manualLayout>
      </c:layout>
      <c:spPr>
        <a:noFill/>
        <a:ln>
          <a:noFill/>
        </a:ln>
      </c:spPr>
    </c:title>
    <c:plotArea>
      <c:layout>
        <c:manualLayout>
          <c:xMode val="edge"/>
          <c:yMode val="edge"/>
          <c:x val="0.073"/>
          <c:y val="0.09225"/>
          <c:w val="0.91175"/>
          <c:h val="0.7965"/>
        </c:manualLayout>
      </c:layout>
      <c:scatterChart>
        <c:scatterStyle val="lineMarker"/>
        <c:varyColors val="0"/>
        <c:ser>
          <c:idx val="0"/>
          <c:order val="0"/>
          <c:tx>
            <c:v>Observed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'Abosolute Loss'!$G$39:$G$58</c:f>
              <c:numCache/>
            </c:numRef>
          </c:xVal>
          <c:yVal>
            <c:numRef>
              <c:f>'Abosolute Loss'!$H$39:$H$58</c:f>
              <c:numCache/>
            </c:numRef>
          </c:yVal>
          <c:smooth val="0"/>
        </c:ser>
        <c:ser>
          <c:idx val="1"/>
          <c:order val="1"/>
          <c:tx>
            <c:v>Predicted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'Abosolute Loss'!$G$39:$G$58</c:f>
              <c:numCache/>
            </c:numRef>
          </c:xVal>
          <c:yVal>
            <c:numRef>
              <c:f>'Abosolute Loss'!$I$39:$I$58</c:f>
              <c:numCache/>
            </c:numRef>
          </c:yVal>
          <c:smooth val="0"/>
        </c:ser>
        <c:axId val="8733662"/>
        <c:axId val="11494095"/>
      </c:scatterChart>
      <c:valAx>
        <c:axId val="8733662"/>
        <c:scaling>
          <c:orientation val="minMax"/>
          <c:max val="35"/>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2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1494095"/>
        <c:crosses val="autoZero"/>
        <c:crossBetween val="midCat"/>
        <c:dispUnits/>
        <c:minorUnit val="2"/>
      </c:valAx>
      <c:valAx>
        <c:axId val="11494095"/>
        <c:scaling>
          <c:orientation val="minMax"/>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Above-ground Biomass Loss (lbs./acre)</a:t>
                </a:r>
              </a:p>
            </c:rich>
          </c:tx>
          <c:layout>
            <c:manualLayout>
              <c:xMode val="factor"/>
              <c:yMode val="factor"/>
              <c:x val="-0.018"/>
              <c:y val="-0.02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733662"/>
        <c:crosses val="autoZero"/>
        <c:crossBetween val="midCat"/>
        <c:dispUnits/>
      </c:valAx>
      <c:spPr>
        <a:noFill/>
        <a:ln w="12700">
          <a:solidFill>
            <a:srgbClr val="808080"/>
          </a:solidFill>
        </a:ln>
      </c:spPr>
    </c:plotArea>
    <c:legend>
      <c:legendPos val="r"/>
      <c:layout>
        <c:manualLayout>
          <c:xMode val="edge"/>
          <c:yMode val="edge"/>
          <c:x val="0.811"/>
          <c:y val="0.71975"/>
          <c:w val="0.131"/>
          <c:h val="0.077"/>
        </c:manualLayout>
      </c:layout>
      <c:overlay val="0"/>
      <c:spPr>
        <a:solidFill>
          <a:srgbClr val="FFFFFF"/>
        </a:solid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12</xdr:row>
      <xdr:rowOff>28575</xdr:rowOff>
    </xdr:from>
    <xdr:to>
      <xdr:col>13</xdr:col>
      <xdr:colOff>390525</xdr:colOff>
      <xdr:row>17</xdr:row>
      <xdr:rowOff>57150</xdr:rowOff>
    </xdr:to>
    <xdr:grpSp>
      <xdr:nvGrpSpPr>
        <xdr:cNvPr id="1" name="Group 83"/>
        <xdr:cNvGrpSpPr>
          <a:grpSpLocks/>
        </xdr:cNvGrpSpPr>
      </xdr:nvGrpSpPr>
      <xdr:grpSpPr>
        <a:xfrm>
          <a:off x="3181350" y="2638425"/>
          <a:ext cx="3943350" cy="1266825"/>
          <a:chOff x="280" y="313"/>
          <a:chExt cx="372" cy="133"/>
        </a:xfrm>
        <a:solidFill>
          <a:srgbClr val="FFFFFF"/>
        </a:solidFill>
      </xdr:grpSpPr>
      <xdr:grpSp>
        <xdr:nvGrpSpPr>
          <xdr:cNvPr id="2" name="Group 50"/>
          <xdr:cNvGrpSpPr>
            <a:grpSpLocks/>
          </xdr:cNvGrpSpPr>
        </xdr:nvGrpSpPr>
        <xdr:grpSpPr>
          <a:xfrm>
            <a:off x="280" y="313"/>
            <a:ext cx="372" cy="29"/>
            <a:chOff x="881" y="307"/>
            <a:chExt cx="372" cy="29"/>
          </a:xfrm>
          <a:solidFill>
            <a:srgbClr val="FFFFFF"/>
          </a:solidFill>
        </xdr:grpSpPr>
        <xdr:sp>
          <xdr:nvSpPr>
            <xdr:cNvPr id="3" name="Rectangle 51"/>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52"/>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total number of trees/acre</a:t>
              </a:r>
            </a:p>
          </xdr:txBody>
        </xdr:sp>
      </xdr:grpSp>
      <xdr:grpSp>
        <xdr:nvGrpSpPr>
          <xdr:cNvPr id="5" name="Group 53"/>
          <xdr:cNvGrpSpPr>
            <a:grpSpLocks/>
          </xdr:cNvGrpSpPr>
        </xdr:nvGrpSpPr>
        <xdr:grpSpPr>
          <a:xfrm>
            <a:off x="280" y="365"/>
            <a:ext cx="372" cy="29"/>
            <a:chOff x="881" y="307"/>
            <a:chExt cx="372" cy="29"/>
          </a:xfrm>
          <a:solidFill>
            <a:srgbClr val="FFFFFF"/>
          </a:solidFill>
        </xdr:grpSpPr>
        <xdr:sp>
          <xdr:nvSpPr>
            <xdr:cNvPr id="6" name="Rectangle 54"/>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55"/>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forage biomass production (lbs.)</a:t>
              </a:r>
            </a:p>
          </xdr:txBody>
        </xdr:sp>
      </xdr:grpSp>
      <xdr:grpSp>
        <xdr:nvGrpSpPr>
          <xdr:cNvPr id="8" name="Group 56"/>
          <xdr:cNvGrpSpPr>
            <a:grpSpLocks/>
          </xdr:cNvGrpSpPr>
        </xdr:nvGrpSpPr>
        <xdr:grpSpPr>
          <a:xfrm>
            <a:off x="280" y="417"/>
            <a:ext cx="372" cy="29"/>
            <a:chOff x="881" y="307"/>
            <a:chExt cx="372" cy="29"/>
          </a:xfrm>
          <a:solidFill>
            <a:srgbClr val="FFFFFF"/>
          </a:solidFill>
        </xdr:grpSpPr>
        <xdr:sp>
          <xdr:nvSpPr>
            <xdr:cNvPr id="9" name="Rectangle 57"/>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58"/>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Total acres in paddock</a:t>
              </a:r>
            </a:p>
          </xdr:txBody>
        </xdr:sp>
      </xdr:grpSp>
    </xdr:grpSp>
    <xdr:clientData/>
  </xdr:twoCellAnchor>
  <xdr:twoCellAnchor>
    <xdr:from>
      <xdr:col>2</xdr:col>
      <xdr:colOff>152400</xdr:colOff>
      <xdr:row>12</xdr:row>
      <xdr:rowOff>28575</xdr:rowOff>
    </xdr:from>
    <xdr:to>
      <xdr:col>5</xdr:col>
      <xdr:colOff>85725</xdr:colOff>
      <xdr:row>17</xdr:row>
      <xdr:rowOff>57150</xdr:rowOff>
    </xdr:to>
    <xdr:grpSp>
      <xdr:nvGrpSpPr>
        <xdr:cNvPr id="11" name="Group 82"/>
        <xdr:cNvGrpSpPr>
          <a:grpSpLocks/>
        </xdr:cNvGrpSpPr>
      </xdr:nvGrpSpPr>
      <xdr:grpSpPr>
        <a:xfrm>
          <a:off x="819150" y="2638425"/>
          <a:ext cx="1266825" cy="1266825"/>
          <a:chOff x="817" y="313"/>
          <a:chExt cx="133" cy="133"/>
        </a:xfrm>
        <a:solidFill>
          <a:srgbClr val="FFFFFF"/>
        </a:solidFill>
      </xdr:grpSpPr>
      <xdr:grpSp>
        <xdr:nvGrpSpPr>
          <xdr:cNvPr id="12" name="Group 69"/>
          <xdr:cNvGrpSpPr>
            <a:grpSpLocks/>
          </xdr:cNvGrpSpPr>
        </xdr:nvGrpSpPr>
        <xdr:grpSpPr>
          <a:xfrm>
            <a:off x="817" y="313"/>
            <a:ext cx="133" cy="29"/>
            <a:chOff x="819" y="248"/>
            <a:chExt cx="133" cy="29"/>
          </a:xfrm>
          <a:solidFill>
            <a:srgbClr val="FFFFFF"/>
          </a:solidFill>
        </xdr:grpSpPr>
        <xdr:sp>
          <xdr:nvSpPr>
            <xdr:cNvPr id="13" name="Rectangle 67"/>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68"/>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5-10 ft.</a:t>
              </a:r>
            </a:p>
          </xdr:txBody>
        </xdr:sp>
      </xdr:grpSp>
      <xdr:grpSp>
        <xdr:nvGrpSpPr>
          <xdr:cNvPr id="15" name="Group 70"/>
          <xdr:cNvGrpSpPr>
            <a:grpSpLocks/>
          </xdr:cNvGrpSpPr>
        </xdr:nvGrpSpPr>
        <xdr:grpSpPr>
          <a:xfrm>
            <a:off x="817" y="339"/>
            <a:ext cx="133" cy="29"/>
            <a:chOff x="819" y="248"/>
            <a:chExt cx="133" cy="29"/>
          </a:xfrm>
          <a:solidFill>
            <a:srgbClr val="FFFFFF"/>
          </a:solidFill>
        </xdr:grpSpPr>
        <xdr:sp>
          <xdr:nvSpPr>
            <xdr:cNvPr id="16" name="Rectangle 71"/>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72"/>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10-15ft.</a:t>
              </a:r>
            </a:p>
          </xdr:txBody>
        </xdr:sp>
      </xdr:grpSp>
      <xdr:grpSp>
        <xdr:nvGrpSpPr>
          <xdr:cNvPr id="18" name="Group 73"/>
          <xdr:cNvGrpSpPr>
            <a:grpSpLocks/>
          </xdr:cNvGrpSpPr>
        </xdr:nvGrpSpPr>
        <xdr:grpSpPr>
          <a:xfrm>
            <a:off x="817" y="365"/>
            <a:ext cx="133" cy="29"/>
            <a:chOff x="819" y="248"/>
            <a:chExt cx="133" cy="29"/>
          </a:xfrm>
          <a:solidFill>
            <a:srgbClr val="FFFFFF"/>
          </a:solidFill>
        </xdr:grpSpPr>
        <xdr:sp>
          <xdr:nvSpPr>
            <xdr:cNvPr id="19" name="Rectangle 74"/>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 Box 75"/>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15-20 ft.</a:t>
              </a:r>
            </a:p>
          </xdr:txBody>
        </xdr:sp>
      </xdr:grpSp>
      <xdr:grpSp>
        <xdr:nvGrpSpPr>
          <xdr:cNvPr id="21" name="Group 76"/>
          <xdr:cNvGrpSpPr>
            <a:grpSpLocks/>
          </xdr:cNvGrpSpPr>
        </xdr:nvGrpSpPr>
        <xdr:grpSpPr>
          <a:xfrm>
            <a:off x="817" y="391"/>
            <a:ext cx="133" cy="29"/>
            <a:chOff x="819" y="248"/>
            <a:chExt cx="133" cy="29"/>
          </a:xfrm>
          <a:solidFill>
            <a:srgbClr val="FFFFFF"/>
          </a:solidFill>
        </xdr:grpSpPr>
        <xdr:sp>
          <xdr:nvSpPr>
            <xdr:cNvPr id="22" name="Rectangle 77"/>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Text Box 78"/>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20-30 ft.</a:t>
              </a:r>
            </a:p>
          </xdr:txBody>
        </xdr:sp>
      </xdr:grpSp>
      <xdr:grpSp>
        <xdr:nvGrpSpPr>
          <xdr:cNvPr id="24" name="Group 79"/>
          <xdr:cNvGrpSpPr>
            <a:grpSpLocks/>
          </xdr:cNvGrpSpPr>
        </xdr:nvGrpSpPr>
        <xdr:grpSpPr>
          <a:xfrm>
            <a:off x="817" y="417"/>
            <a:ext cx="133" cy="29"/>
            <a:chOff x="819" y="248"/>
            <a:chExt cx="133" cy="29"/>
          </a:xfrm>
          <a:solidFill>
            <a:srgbClr val="FFFFFF"/>
          </a:solidFill>
        </xdr:grpSpPr>
        <xdr:sp>
          <xdr:nvSpPr>
            <xdr:cNvPr id="25" name="Rectangle 80"/>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 Box 81"/>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&gt;30 ft.</a:t>
              </a:r>
            </a:p>
          </xdr:txBody>
        </xdr:sp>
      </xdr:grpSp>
    </xdr:grpSp>
    <xdr:clientData/>
  </xdr:twoCellAnchor>
  <xdr:twoCellAnchor>
    <xdr:from>
      <xdr:col>2</xdr:col>
      <xdr:colOff>9525</xdr:colOff>
      <xdr:row>2</xdr:row>
      <xdr:rowOff>57150</xdr:rowOff>
    </xdr:from>
    <xdr:to>
      <xdr:col>13</xdr:col>
      <xdr:colOff>38100</xdr:colOff>
      <xdr:row>9</xdr:row>
      <xdr:rowOff>0</xdr:rowOff>
    </xdr:to>
    <xdr:sp>
      <xdr:nvSpPr>
        <xdr:cNvPr id="27" name="Text Box 1"/>
        <xdr:cNvSpPr txBox="1">
          <a:spLocks noChangeArrowheads="1"/>
        </xdr:cNvSpPr>
      </xdr:nvSpPr>
      <xdr:spPr>
        <a:xfrm>
          <a:off x="676275" y="838200"/>
          <a:ext cx="6096000" cy="1076325"/>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Each year, hundreds of acres of native prairie are lost to redcedar encroachment.  Acres covered with redcedar will produce substantially less forage for livestock.  This calculator will allow you to estimate the forage loss from redcedar encroachment on your land.</a:t>
          </a:r>
        </a:p>
      </xdr:txBody>
    </xdr:sp>
    <xdr:clientData/>
  </xdr:twoCellAnchor>
  <xdr:twoCellAnchor>
    <xdr:from>
      <xdr:col>1</xdr:col>
      <xdr:colOff>438150</xdr:colOff>
      <xdr:row>29</xdr:row>
      <xdr:rowOff>0</xdr:rowOff>
    </xdr:from>
    <xdr:to>
      <xdr:col>12</xdr:col>
      <xdr:colOff>400050</xdr:colOff>
      <xdr:row>29</xdr:row>
      <xdr:rowOff>0</xdr:rowOff>
    </xdr:to>
    <xdr:sp>
      <xdr:nvSpPr>
        <xdr:cNvPr id="28" name="Text Box 2"/>
        <xdr:cNvSpPr txBox="1">
          <a:spLocks noChangeArrowheads="1"/>
        </xdr:cNvSpPr>
      </xdr:nvSpPr>
      <xdr:spPr>
        <a:xfrm>
          <a:off x="533400" y="5981700"/>
          <a:ext cx="6200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29" name="Text Box 3"/>
        <xdr:cNvSpPr txBox="1">
          <a:spLocks noChangeArrowheads="1"/>
        </xdr:cNvSpPr>
      </xdr:nvSpPr>
      <xdr:spPr>
        <a:xfrm>
          <a:off x="962025"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1</xdr:col>
      <xdr:colOff>314325</xdr:colOff>
      <xdr:row>11</xdr:row>
      <xdr:rowOff>171450</xdr:rowOff>
    </xdr:from>
    <xdr:to>
      <xdr:col>7</xdr:col>
      <xdr:colOff>180975</xdr:colOff>
      <xdr:row>12</xdr:row>
      <xdr:rowOff>0</xdr:rowOff>
    </xdr:to>
    <xdr:sp>
      <xdr:nvSpPr>
        <xdr:cNvPr id="30" name="Text Box 4"/>
        <xdr:cNvSpPr txBox="1">
          <a:spLocks noChangeArrowheads="1"/>
        </xdr:cNvSpPr>
      </xdr:nvSpPr>
      <xdr:spPr>
        <a:xfrm>
          <a:off x="409575" y="2409825"/>
          <a:ext cx="2552700" cy="2000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4</xdr:col>
      <xdr:colOff>104775</xdr:colOff>
      <xdr:row>1</xdr:row>
      <xdr:rowOff>123825</xdr:rowOff>
    </xdr:from>
    <xdr:to>
      <xdr:col>11</xdr:col>
      <xdr:colOff>0</xdr:colOff>
      <xdr:row>1</xdr:row>
      <xdr:rowOff>523875</xdr:rowOff>
    </xdr:to>
    <xdr:sp>
      <xdr:nvSpPr>
        <xdr:cNvPr id="31" name="Text Box 6"/>
        <xdr:cNvSpPr txBox="1">
          <a:spLocks noChangeArrowheads="1"/>
        </xdr:cNvSpPr>
      </xdr:nvSpPr>
      <xdr:spPr>
        <a:xfrm>
          <a:off x="1638300" y="219075"/>
          <a:ext cx="4152900" cy="40005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32" name="Rectangle 21"/>
        <xdr:cNvSpPr>
          <a:spLocks/>
        </xdr:cNvSpPr>
      </xdr:nvSpPr>
      <xdr:spPr>
        <a:xfrm>
          <a:off x="3514725" y="2171700"/>
          <a:ext cx="2419350" cy="70485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1171575</xdr:colOff>
      <xdr:row>17</xdr:row>
      <xdr:rowOff>238125</xdr:rowOff>
    </xdr:from>
    <xdr:to>
      <xdr:col>13</xdr:col>
      <xdr:colOff>0</xdr:colOff>
      <xdr:row>19</xdr:row>
      <xdr:rowOff>9525</xdr:rowOff>
    </xdr:to>
    <xdr:sp macro="[0]!NextPage">
      <xdr:nvSpPr>
        <xdr:cNvPr id="33" name="Rectangle 157"/>
        <xdr:cNvSpPr>
          <a:spLocks/>
        </xdr:cNvSpPr>
      </xdr:nvSpPr>
      <xdr:spPr>
        <a:xfrm>
          <a:off x="5781675" y="4086225"/>
          <a:ext cx="952500" cy="361950"/>
        </a:xfrm>
        <a:prstGeom prst="rect">
          <a:avLst/>
        </a:prstGeom>
        <a:solidFill>
          <a:srgbClr val="FF6600"/>
        </a:solidFill>
        <a:ln w="9525" cmpd="sng">
          <a:solidFill>
            <a:srgbClr val="000000"/>
          </a:solidFill>
          <a:headEnd type="none"/>
          <a:tailEnd type="none"/>
        </a:ln>
      </xdr:spPr>
      <xdr:txBody>
        <a:bodyPr vertOverflow="clip" wrap="square" lIns="91440" tIns="91440" rIns="91440" bIns="45720"/>
        <a:p>
          <a:pPr algn="ctr">
            <a:defRPr/>
          </a:pPr>
          <a:r>
            <a:rPr lang="en-US" cap="none" sz="1200" b="1" i="0" u="none" baseline="0">
              <a:solidFill>
                <a:srgbClr val="000000"/>
              </a:solidFill>
              <a:latin typeface="Arial"/>
              <a:ea typeface="Arial"/>
              <a:cs typeface="Arial"/>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16</xdr:row>
      <xdr:rowOff>38100</xdr:rowOff>
    </xdr:from>
    <xdr:to>
      <xdr:col>13</xdr:col>
      <xdr:colOff>295275</xdr:colOff>
      <xdr:row>17</xdr:row>
      <xdr:rowOff>104775</xdr:rowOff>
    </xdr:to>
    <xdr:sp>
      <xdr:nvSpPr>
        <xdr:cNvPr id="1" name="Text Box 83"/>
        <xdr:cNvSpPr txBox="1">
          <a:spLocks noChangeArrowheads="1"/>
        </xdr:cNvSpPr>
      </xdr:nvSpPr>
      <xdr:spPr>
        <a:xfrm>
          <a:off x="504825" y="3486150"/>
          <a:ext cx="6762750" cy="3143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You have lost approximately      % of your biomass production.
</a:t>
          </a:r>
        </a:p>
      </xdr:txBody>
    </xdr:sp>
    <xdr:clientData/>
  </xdr:twoCellAnchor>
  <xdr:twoCellAnchor>
    <xdr:from>
      <xdr:col>1</xdr:col>
      <xdr:colOff>438150</xdr:colOff>
      <xdr:row>29</xdr:row>
      <xdr:rowOff>0</xdr:rowOff>
    </xdr:from>
    <xdr:to>
      <xdr:col>12</xdr:col>
      <xdr:colOff>400050</xdr:colOff>
      <xdr:row>29</xdr:row>
      <xdr:rowOff>0</xdr:rowOff>
    </xdr:to>
    <xdr:sp>
      <xdr:nvSpPr>
        <xdr:cNvPr id="2" name="Text Box 18"/>
        <xdr:cNvSpPr txBox="1">
          <a:spLocks noChangeArrowheads="1"/>
        </xdr:cNvSpPr>
      </xdr:nvSpPr>
      <xdr:spPr>
        <a:xfrm>
          <a:off x="533400" y="5981700"/>
          <a:ext cx="6438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3" name="Text Box 19"/>
        <xdr:cNvSpPr txBox="1">
          <a:spLocks noChangeArrowheads="1"/>
        </xdr:cNvSpPr>
      </xdr:nvSpPr>
      <xdr:spPr>
        <a:xfrm>
          <a:off x="1276350"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4" name="Rectangle 22"/>
        <xdr:cNvSpPr>
          <a:spLocks/>
        </xdr:cNvSpPr>
      </xdr:nvSpPr>
      <xdr:spPr>
        <a:xfrm>
          <a:off x="3695700" y="2247900"/>
          <a:ext cx="2571750" cy="57150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xdr:row>
      <xdr:rowOff>76200</xdr:rowOff>
    </xdr:from>
    <xdr:to>
      <xdr:col>12</xdr:col>
      <xdr:colOff>257175</xdr:colOff>
      <xdr:row>7</xdr:row>
      <xdr:rowOff>19050</xdr:rowOff>
    </xdr:to>
    <xdr:grpSp>
      <xdr:nvGrpSpPr>
        <xdr:cNvPr id="5" name="Group 34"/>
        <xdr:cNvGrpSpPr>
          <a:grpSpLocks/>
        </xdr:cNvGrpSpPr>
      </xdr:nvGrpSpPr>
      <xdr:grpSpPr>
        <a:xfrm>
          <a:off x="904875" y="171450"/>
          <a:ext cx="5924550" cy="1438275"/>
          <a:chOff x="199" y="31"/>
          <a:chExt cx="597" cy="151"/>
        </a:xfrm>
        <a:solidFill>
          <a:srgbClr val="FFFFFF"/>
        </a:solidFill>
      </xdr:grpSpPr>
      <xdr:sp>
        <xdr:nvSpPr>
          <xdr:cNvPr id="6" name="Text Box 35"/>
          <xdr:cNvSpPr txBox="1">
            <a:spLocks noChangeArrowheads="1"/>
          </xdr:cNvSpPr>
        </xdr:nvSpPr>
        <xdr:spPr>
          <a:xfrm>
            <a:off x="199" y="95"/>
            <a:ext cx="597" cy="87"/>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Below you will see how much forage you are losing due to redcedar encroachment.  Each year redcedar is left untreated, your forage losses will increase.  </a:t>
            </a:r>
          </a:p>
        </xdr:txBody>
      </xdr:sp>
      <xdr:sp>
        <xdr:nvSpPr>
          <xdr:cNvPr id="7" name="Text Box 36"/>
          <xdr:cNvSpPr txBox="1">
            <a:spLocks noChangeArrowheads="1"/>
          </xdr:cNvSpPr>
        </xdr:nvSpPr>
        <xdr:spPr>
          <a:xfrm>
            <a:off x="286" y="31"/>
            <a:ext cx="419" cy="42"/>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grpSp>
    <xdr:clientData/>
  </xdr:twoCellAnchor>
  <xdr:twoCellAnchor>
    <xdr:from>
      <xdr:col>1</xdr:col>
      <xdr:colOff>485775</xdr:colOff>
      <xdr:row>8</xdr:row>
      <xdr:rowOff>19050</xdr:rowOff>
    </xdr:from>
    <xdr:to>
      <xdr:col>15</xdr:col>
      <xdr:colOff>38100</xdr:colOff>
      <xdr:row>13</xdr:row>
      <xdr:rowOff>57150</xdr:rowOff>
    </xdr:to>
    <xdr:grpSp>
      <xdr:nvGrpSpPr>
        <xdr:cNvPr id="8" name="Group 91"/>
        <xdr:cNvGrpSpPr>
          <a:grpSpLocks/>
        </xdr:cNvGrpSpPr>
      </xdr:nvGrpSpPr>
      <xdr:grpSpPr>
        <a:xfrm>
          <a:off x="581025" y="1771650"/>
          <a:ext cx="6924675" cy="1085850"/>
          <a:chOff x="60" y="186"/>
          <a:chExt cx="727" cy="114"/>
        </a:xfrm>
        <a:solidFill>
          <a:srgbClr val="FFFFFF"/>
        </a:solidFill>
      </xdr:grpSpPr>
      <xdr:grpSp>
        <xdr:nvGrpSpPr>
          <xdr:cNvPr id="9" name="Group 90"/>
          <xdr:cNvGrpSpPr>
            <a:grpSpLocks/>
          </xdr:cNvGrpSpPr>
        </xdr:nvGrpSpPr>
        <xdr:grpSpPr>
          <a:xfrm>
            <a:off x="60" y="186"/>
            <a:ext cx="339" cy="114"/>
            <a:chOff x="60" y="186"/>
            <a:chExt cx="339" cy="114"/>
          </a:xfrm>
          <a:solidFill>
            <a:srgbClr val="FFFFFF"/>
          </a:solidFill>
        </xdr:grpSpPr>
        <xdr:grpSp>
          <xdr:nvGrpSpPr>
            <xdr:cNvPr id="10" name="Group 61"/>
            <xdr:cNvGrpSpPr>
              <a:grpSpLocks/>
            </xdr:cNvGrpSpPr>
          </xdr:nvGrpSpPr>
          <xdr:grpSpPr>
            <a:xfrm>
              <a:off x="60" y="186"/>
              <a:ext cx="339" cy="30"/>
              <a:chOff x="881" y="307"/>
              <a:chExt cx="372" cy="29"/>
            </a:xfrm>
            <a:solidFill>
              <a:srgbClr val="FFFFFF"/>
            </a:solidFill>
          </xdr:grpSpPr>
          <xdr:sp>
            <xdr:nvSpPr>
              <xdr:cNvPr id="11" name="Rectangle 62"/>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Box 63"/>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Biomass/acre (lbs.)</a:t>
                </a:r>
              </a:p>
            </xdr:txBody>
          </xdr:sp>
        </xdr:grpSp>
        <xdr:grpSp>
          <xdr:nvGrpSpPr>
            <xdr:cNvPr id="13" name="Group 64"/>
            <xdr:cNvGrpSpPr>
              <a:grpSpLocks/>
            </xdr:cNvGrpSpPr>
          </xdr:nvGrpSpPr>
          <xdr:grpSpPr>
            <a:xfrm>
              <a:off x="60" y="228"/>
              <a:ext cx="339" cy="30"/>
              <a:chOff x="881" y="307"/>
              <a:chExt cx="372" cy="29"/>
            </a:xfrm>
            <a:solidFill>
              <a:srgbClr val="FFFFFF"/>
            </a:solidFill>
          </xdr:grpSpPr>
          <xdr:sp>
            <xdr:nvSpPr>
              <xdr:cNvPr id="14" name="Rectangle 65"/>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66"/>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Biomass/acre (lbs.)</a:t>
                </a:r>
              </a:p>
            </xdr:txBody>
          </xdr:sp>
        </xdr:grpSp>
        <xdr:grpSp>
          <xdr:nvGrpSpPr>
            <xdr:cNvPr id="16" name="Group 67"/>
            <xdr:cNvGrpSpPr>
              <a:grpSpLocks/>
            </xdr:cNvGrpSpPr>
          </xdr:nvGrpSpPr>
          <xdr:grpSpPr>
            <a:xfrm>
              <a:off x="60" y="270"/>
              <a:ext cx="339" cy="30"/>
              <a:chOff x="881" y="307"/>
              <a:chExt cx="372" cy="29"/>
            </a:xfrm>
            <a:solidFill>
              <a:srgbClr val="FFFFFF"/>
            </a:solidFill>
          </xdr:grpSpPr>
          <xdr:sp>
            <xdr:nvSpPr>
              <xdr:cNvPr id="17" name="Rectangle 68"/>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69"/>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Biomass/paddock (lbs.)</a:t>
                </a:r>
              </a:p>
            </xdr:txBody>
          </xdr:sp>
        </xdr:grpSp>
      </xdr:grpSp>
      <xdr:grpSp>
        <xdr:nvGrpSpPr>
          <xdr:cNvPr id="19" name="Group 89"/>
          <xdr:cNvGrpSpPr>
            <a:grpSpLocks/>
          </xdr:cNvGrpSpPr>
        </xdr:nvGrpSpPr>
        <xdr:grpSpPr>
          <a:xfrm>
            <a:off x="448" y="186"/>
            <a:ext cx="339" cy="114"/>
            <a:chOff x="448" y="186"/>
            <a:chExt cx="339" cy="114"/>
          </a:xfrm>
          <a:solidFill>
            <a:srgbClr val="FFFFFF"/>
          </a:solidFill>
        </xdr:grpSpPr>
        <xdr:grpSp>
          <xdr:nvGrpSpPr>
            <xdr:cNvPr id="20" name="Group 73"/>
            <xdr:cNvGrpSpPr>
              <a:grpSpLocks/>
            </xdr:cNvGrpSpPr>
          </xdr:nvGrpSpPr>
          <xdr:grpSpPr>
            <a:xfrm>
              <a:off x="448" y="186"/>
              <a:ext cx="339" cy="30"/>
              <a:chOff x="881" y="307"/>
              <a:chExt cx="372" cy="29"/>
            </a:xfrm>
            <a:solidFill>
              <a:srgbClr val="FFFFFF"/>
            </a:solidFill>
          </xdr:grpSpPr>
          <xdr:sp>
            <xdr:nvSpPr>
              <xdr:cNvPr id="21" name="Rectangle 74"/>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75"/>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AUMs/acre</a:t>
                </a:r>
              </a:p>
            </xdr:txBody>
          </xdr:sp>
        </xdr:grpSp>
        <xdr:grpSp>
          <xdr:nvGrpSpPr>
            <xdr:cNvPr id="23" name="Group 76"/>
            <xdr:cNvGrpSpPr>
              <a:grpSpLocks/>
            </xdr:cNvGrpSpPr>
          </xdr:nvGrpSpPr>
          <xdr:grpSpPr>
            <a:xfrm>
              <a:off x="448" y="228"/>
              <a:ext cx="339" cy="30"/>
              <a:chOff x="881" y="307"/>
              <a:chExt cx="372" cy="29"/>
            </a:xfrm>
            <a:solidFill>
              <a:srgbClr val="FFFFFF"/>
            </a:solidFill>
          </xdr:grpSpPr>
          <xdr:sp>
            <xdr:nvSpPr>
              <xdr:cNvPr id="24" name="Rectangle 77"/>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Box 78"/>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AUMs/acre</a:t>
                </a:r>
              </a:p>
            </xdr:txBody>
          </xdr:sp>
        </xdr:grpSp>
        <xdr:grpSp>
          <xdr:nvGrpSpPr>
            <xdr:cNvPr id="26" name="Group 79"/>
            <xdr:cNvGrpSpPr>
              <a:grpSpLocks/>
            </xdr:cNvGrpSpPr>
          </xdr:nvGrpSpPr>
          <xdr:grpSpPr>
            <a:xfrm>
              <a:off x="448" y="270"/>
              <a:ext cx="339" cy="30"/>
              <a:chOff x="881" y="307"/>
              <a:chExt cx="372" cy="29"/>
            </a:xfrm>
            <a:solidFill>
              <a:srgbClr val="FFFFFF"/>
            </a:solidFill>
          </xdr:grpSpPr>
          <xdr:sp>
            <xdr:nvSpPr>
              <xdr:cNvPr id="27" name="Rectangle 80"/>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81"/>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AUMs/paddock</a:t>
                </a:r>
              </a:p>
            </xdr:txBody>
          </xdr:sp>
        </xdr:grpSp>
      </xdr:grpSp>
    </xdr:grpSp>
    <xdr:clientData/>
  </xdr:twoCellAnchor>
  <xdr:twoCellAnchor>
    <xdr:from>
      <xdr:col>6</xdr:col>
      <xdr:colOff>295275</xdr:colOff>
      <xdr:row>14</xdr:row>
      <xdr:rowOff>228600</xdr:rowOff>
    </xdr:from>
    <xdr:to>
      <xdr:col>10</xdr:col>
      <xdr:colOff>0</xdr:colOff>
      <xdr:row>16</xdr:row>
      <xdr:rowOff>76200</xdr:rowOff>
    </xdr:to>
    <xdr:sp>
      <xdr:nvSpPr>
        <xdr:cNvPr id="29" name="Text Box 82"/>
        <xdr:cNvSpPr txBox="1">
          <a:spLocks noChangeArrowheads="1"/>
        </xdr:cNvSpPr>
      </xdr:nvSpPr>
      <xdr:spPr>
        <a:xfrm>
          <a:off x="2781300" y="3181350"/>
          <a:ext cx="2162175" cy="342900"/>
        </a:xfrm>
        <a:prstGeom prst="rect">
          <a:avLst/>
        </a:prstGeom>
        <a:noFill/>
        <a:ln w="9525" cmpd="sng">
          <a:noFill/>
        </a:ln>
      </xdr:spPr>
      <xdr:txBody>
        <a:bodyPr vertOverflow="clip" wrap="square" lIns="36576" tIns="27432" rIns="0" bIns="0"/>
        <a:p>
          <a:pPr algn="l">
            <a:defRPr/>
          </a:pPr>
          <a:r>
            <a:rPr lang="en-US" cap="none" sz="1400" b="0" i="0" u="none" baseline="0">
              <a:solidFill>
                <a:srgbClr val="FF6600"/>
              </a:solidFill>
              <a:latin typeface="Arial"/>
              <a:ea typeface="Arial"/>
              <a:cs typeface="Arial"/>
            </a:rPr>
            <a:t>Forage Loss Evaluation:</a:t>
          </a:r>
        </a:p>
      </xdr:txBody>
    </xdr:sp>
    <xdr:clientData/>
  </xdr:twoCellAnchor>
  <xdr:twoCellAnchor>
    <xdr:from>
      <xdr:col>1</xdr:col>
      <xdr:colOff>390525</xdr:colOff>
      <xdr:row>17</xdr:row>
      <xdr:rowOff>19050</xdr:rowOff>
    </xdr:from>
    <xdr:to>
      <xdr:col>13</xdr:col>
      <xdr:colOff>276225</xdr:colOff>
      <xdr:row>18</xdr:row>
      <xdr:rowOff>142875</xdr:rowOff>
    </xdr:to>
    <xdr:sp>
      <xdr:nvSpPr>
        <xdr:cNvPr id="30" name="Text Box 83"/>
        <xdr:cNvSpPr txBox="1">
          <a:spLocks noChangeArrowheads="1"/>
        </xdr:cNvSpPr>
      </xdr:nvSpPr>
      <xdr:spPr>
        <a:xfrm>
          <a:off x="485775" y="3714750"/>
          <a:ext cx="6762750" cy="5238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This would have supported an additional          cow/calf pairs for a 6-month grazing season.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25</xdr:row>
      <xdr:rowOff>9525</xdr:rowOff>
    </xdr:from>
    <xdr:to>
      <xdr:col>9</xdr:col>
      <xdr:colOff>295275</xdr:colOff>
      <xdr:row>27</xdr:row>
      <xdr:rowOff>9525</xdr:rowOff>
    </xdr:to>
    <xdr:sp>
      <xdr:nvSpPr>
        <xdr:cNvPr id="1" name="Rectangle 3"/>
        <xdr:cNvSpPr>
          <a:spLocks/>
        </xdr:cNvSpPr>
      </xdr:nvSpPr>
      <xdr:spPr>
        <a:xfrm>
          <a:off x="533400" y="4162425"/>
          <a:ext cx="6000750" cy="3238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152400</xdr:rowOff>
    </xdr:from>
    <xdr:to>
      <xdr:col>9</xdr:col>
      <xdr:colOff>400050</xdr:colOff>
      <xdr:row>15</xdr:row>
      <xdr:rowOff>0</xdr:rowOff>
    </xdr:to>
    <xdr:sp>
      <xdr:nvSpPr>
        <xdr:cNvPr id="2" name="Rectangle 4"/>
        <xdr:cNvSpPr>
          <a:spLocks/>
        </xdr:cNvSpPr>
      </xdr:nvSpPr>
      <xdr:spPr>
        <a:xfrm>
          <a:off x="1866900" y="2362200"/>
          <a:ext cx="4772025" cy="1714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35</xdr:row>
      <xdr:rowOff>19050</xdr:rowOff>
    </xdr:to>
    <xdr:graphicFrame>
      <xdr:nvGraphicFramePr>
        <xdr:cNvPr id="1" name="Chart 2"/>
        <xdr:cNvGraphicFramePr/>
      </xdr:nvGraphicFramePr>
      <xdr:xfrm>
        <a:off x="0" y="0"/>
        <a:ext cx="8401050" cy="5686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0.8305</cdr:x>
      <cdr:y>0.14125</cdr:y>
    </cdr:from>
    <cdr:to>
      <cdr:x>0.9525</cdr:x>
      <cdr:y>0.1975</cdr:y>
    </cdr:to>
    <cdr:sp>
      <cdr:nvSpPr>
        <cdr:cNvPr id="1" name="Text Box 1"/>
        <cdr:cNvSpPr txBox="1">
          <a:spLocks noChangeArrowheads="1"/>
        </cdr:cNvSpPr>
      </cdr:nvSpPr>
      <cdr:spPr>
        <a:xfrm>
          <a:off x="6896100" y="790575"/>
          <a:ext cx="1009650" cy="314325"/>
        </a:xfrm>
        <a:prstGeom prst="rect">
          <a:avLst/>
        </a:prstGeom>
        <a:noFill/>
        <a:ln w="9525" cmpd="sng">
          <a:noFill/>
        </a:ln>
      </cdr:spPr>
      <cdr:txBody>
        <a:bodyPr vertOverflow="clip" wrap="square" lIns="36576" tIns="27432" rIns="36576" bIns="0"/>
        <a:p>
          <a:pPr algn="ctr">
            <a:defRPr/>
          </a:pPr>
          <a:r>
            <a:rPr lang="en-US" cap="none" sz="1425" b="0" i="0" u="none" baseline="0">
              <a:solidFill>
                <a:srgbClr val="000000"/>
              </a:solidFill>
              <a:latin typeface="Arial"/>
              <a:ea typeface="Arial"/>
              <a:cs typeface="Arial"/>
            </a:rPr>
            <a:t>r</a:t>
          </a:r>
          <a:r>
            <a:rPr lang="en-US" cap="none" sz="1425" b="0" i="0" u="none" baseline="30000">
              <a:solidFill>
                <a:srgbClr val="000000"/>
              </a:solidFill>
              <a:latin typeface="Arial"/>
              <a:ea typeface="Arial"/>
              <a:cs typeface="Arial"/>
            </a:rPr>
            <a:t>2</a:t>
          </a:r>
          <a:r>
            <a:rPr lang="en-US" cap="none" sz="1425" b="0" i="0" u="none" baseline="0">
              <a:solidFill>
                <a:srgbClr val="000000"/>
              </a:solidFill>
              <a:latin typeface="Arial"/>
              <a:ea typeface="Arial"/>
              <a:cs typeface="Arial"/>
            </a:rPr>
            <a:t>=0.8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14</xdr:col>
      <xdr:colOff>200025</xdr:colOff>
      <xdr:row>34</xdr:row>
      <xdr:rowOff>152400</xdr:rowOff>
    </xdr:to>
    <xdr:graphicFrame>
      <xdr:nvGraphicFramePr>
        <xdr:cNvPr id="1" name="Chart 1026"/>
        <xdr:cNvGraphicFramePr/>
      </xdr:nvGraphicFramePr>
      <xdr:xfrm>
        <a:off x="209550" y="0"/>
        <a:ext cx="8305800" cy="5657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57150</xdr:rowOff>
    </xdr:from>
    <xdr:to>
      <xdr:col>11</xdr:col>
      <xdr:colOff>400050</xdr:colOff>
      <xdr:row>8</xdr:row>
      <xdr:rowOff>66675</xdr:rowOff>
    </xdr:to>
    <xdr:sp>
      <xdr:nvSpPr>
        <xdr:cNvPr id="1" name="Text Box 1"/>
        <xdr:cNvSpPr txBox="1">
          <a:spLocks noChangeArrowheads="1"/>
        </xdr:cNvSpPr>
      </xdr:nvSpPr>
      <xdr:spPr>
        <a:xfrm>
          <a:off x="638175" y="838200"/>
          <a:ext cx="6467475" cy="981075"/>
        </a:xfrm>
        <a:prstGeom prst="rect">
          <a:avLst/>
        </a:prstGeom>
        <a:solidFill>
          <a:srgbClr val="FFFF99"/>
        </a:solidFill>
        <a:ln w="9525" cmpd="sng">
          <a:noFill/>
        </a:ln>
      </xdr:spPr>
      <xdr:txBody>
        <a:bodyPr vertOverflow="clip" wrap="square" lIns="36576" tIns="32004" rIns="0" bIns="0"/>
        <a:p>
          <a:pPr algn="l">
            <a:defRPr/>
          </a:pPr>
          <a:r>
            <a:rPr lang="en-US" cap="none" sz="1400" b="0" i="0" u="none" baseline="0">
              <a:solidFill>
                <a:srgbClr val="000000"/>
              </a:solidFill>
            </a:rPr>
            <a:t>Each year, hundreds of acres of native prairie are lost to redcedar encroachment.  Acres covered with redcedar will produce substantially less forage for livestock.  This calculator will allow you to estimate the forage loss from redcedar encroachment on your land.</a:t>
          </a:r>
        </a:p>
      </xdr:txBody>
    </xdr:sp>
    <xdr:clientData/>
  </xdr:twoCellAnchor>
  <xdr:twoCellAnchor>
    <xdr:from>
      <xdr:col>1</xdr:col>
      <xdr:colOff>438150</xdr:colOff>
      <xdr:row>30</xdr:row>
      <xdr:rowOff>0</xdr:rowOff>
    </xdr:from>
    <xdr:to>
      <xdr:col>11</xdr:col>
      <xdr:colOff>400050</xdr:colOff>
      <xdr:row>30</xdr:row>
      <xdr:rowOff>0</xdr:rowOff>
    </xdr:to>
    <xdr:sp>
      <xdr:nvSpPr>
        <xdr:cNvPr id="2" name="Text Box 3"/>
        <xdr:cNvSpPr txBox="1">
          <a:spLocks noChangeArrowheads="1"/>
        </xdr:cNvSpPr>
      </xdr:nvSpPr>
      <xdr:spPr>
        <a:xfrm>
          <a:off x="533400" y="5848350"/>
          <a:ext cx="6572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2</xdr:col>
      <xdr:colOff>38100</xdr:colOff>
      <xdr:row>30</xdr:row>
      <xdr:rowOff>0</xdr:rowOff>
    </xdr:from>
    <xdr:to>
      <xdr:col>4</xdr:col>
      <xdr:colOff>152400</xdr:colOff>
      <xdr:row>30</xdr:row>
      <xdr:rowOff>0</xdr:rowOff>
    </xdr:to>
    <xdr:sp>
      <xdr:nvSpPr>
        <xdr:cNvPr id="3" name="Text Box 4"/>
        <xdr:cNvSpPr txBox="1">
          <a:spLocks noChangeArrowheads="1"/>
        </xdr:cNvSpPr>
      </xdr:nvSpPr>
      <xdr:spPr>
        <a:xfrm>
          <a:off x="1733550" y="584835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2</xdr:col>
      <xdr:colOff>9525</xdr:colOff>
      <xdr:row>12</xdr:row>
      <xdr:rowOff>0</xdr:rowOff>
    </xdr:from>
    <xdr:to>
      <xdr:col>4</xdr:col>
      <xdr:colOff>161925</xdr:colOff>
      <xdr:row>13</xdr:row>
      <xdr:rowOff>0</xdr:rowOff>
    </xdr:to>
    <xdr:sp>
      <xdr:nvSpPr>
        <xdr:cNvPr id="4" name="Text Box 5"/>
        <xdr:cNvSpPr txBox="1">
          <a:spLocks noChangeArrowheads="1"/>
        </xdr:cNvSpPr>
      </xdr:nvSpPr>
      <xdr:spPr>
        <a:xfrm>
          <a:off x="1704975" y="2581275"/>
          <a:ext cx="1228725" cy="371475"/>
        </a:xfrm>
        <a:prstGeom prst="rect">
          <a:avLst/>
        </a:prstGeom>
        <a:solidFill>
          <a:srgbClr val="FFFF99"/>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1</xdr:col>
      <xdr:colOff>695325</xdr:colOff>
      <xdr:row>9</xdr:row>
      <xdr:rowOff>161925</xdr:rowOff>
    </xdr:from>
    <xdr:to>
      <xdr:col>11</xdr:col>
      <xdr:colOff>352425</xdr:colOff>
      <xdr:row>10</xdr:row>
      <xdr:rowOff>38100</xdr:rowOff>
    </xdr:to>
    <xdr:sp>
      <xdr:nvSpPr>
        <xdr:cNvPr id="5" name="Text Box 7"/>
        <xdr:cNvSpPr txBox="1">
          <a:spLocks noChangeArrowheads="1"/>
        </xdr:cNvSpPr>
      </xdr:nvSpPr>
      <xdr:spPr>
        <a:xfrm>
          <a:off x="790575" y="2076450"/>
          <a:ext cx="6267450" cy="219075"/>
        </a:xfrm>
        <a:prstGeom prst="rect">
          <a:avLst/>
        </a:prstGeom>
        <a:solidFill>
          <a:srgbClr val="FFFF99"/>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 will need to enter the following information on a per acre basis:</a:t>
          </a:r>
        </a:p>
      </xdr:txBody>
    </xdr:sp>
    <xdr:clientData/>
  </xdr:twoCellAnchor>
  <xdr:twoCellAnchor>
    <xdr:from>
      <xdr:col>2</xdr:col>
      <xdr:colOff>171450</xdr:colOff>
      <xdr:row>1</xdr:row>
      <xdr:rowOff>57150</xdr:rowOff>
    </xdr:from>
    <xdr:to>
      <xdr:col>9</xdr:col>
      <xdr:colOff>638175</xdr:colOff>
      <xdr:row>1</xdr:row>
      <xdr:rowOff>457200</xdr:rowOff>
    </xdr:to>
    <xdr:sp>
      <xdr:nvSpPr>
        <xdr:cNvPr id="6" name="Text Box 8"/>
        <xdr:cNvSpPr txBox="1">
          <a:spLocks noChangeArrowheads="1"/>
        </xdr:cNvSpPr>
      </xdr:nvSpPr>
      <xdr:spPr>
        <a:xfrm>
          <a:off x="1866900" y="152400"/>
          <a:ext cx="4152900" cy="40005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Redcedar Forage Loss Calculator</a:t>
          </a:r>
        </a:p>
      </xdr:txBody>
    </xdr:sp>
    <xdr:clientData/>
  </xdr:twoCellAnchor>
  <xdr:twoCellAnchor>
    <xdr:from>
      <xdr:col>5</xdr:col>
      <xdr:colOff>9525</xdr:colOff>
      <xdr:row>26</xdr:row>
      <xdr:rowOff>152400</xdr:rowOff>
    </xdr:from>
    <xdr:to>
      <xdr:col>8</xdr:col>
      <xdr:colOff>590550</xdr:colOff>
      <xdr:row>28</xdr:row>
      <xdr:rowOff>9525</xdr:rowOff>
    </xdr:to>
    <xdr:sp>
      <xdr:nvSpPr>
        <xdr:cNvPr id="7" name="Text Box 12"/>
        <xdr:cNvSpPr txBox="1">
          <a:spLocks noChangeArrowheads="1"/>
        </xdr:cNvSpPr>
      </xdr:nvSpPr>
      <xdr:spPr>
        <a:xfrm>
          <a:off x="2952750" y="5353050"/>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(lbs.)</a:t>
          </a:r>
        </a:p>
      </xdr:txBody>
    </xdr:sp>
    <xdr:clientData/>
  </xdr:twoCellAnchor>
  <xdr:twoCellAnchor>
    <xdr:from>
      <xdr:col>6</xdr:col>
      <xdr:colOff>104775</xdr:colOff>
      <xdr:row>28</xdr:row>
      <xdr:rowOff>142875</xdr:rowOff>
    </xdr:from>
    <xdr:to>
      <xdr:col>9</xdr:col>
      <xdr:colOff>685800</xdr:colOff>
      <xdr:row>30</xdr:row>
      <xdr:rowOff>9525</xdr:rowOff>
    </xdr:to>
    <xdr:sp>
      <xdr:nvSpPr>
        <xdr:cNvPr id="8" name="Text Box 13"/>
        <xdr:cNvSpPr txBox="1">
          <a:spLocks noChangeArrowheads="1"/>
        </xdr:cNvSpPr>
      </xdr:nvSpPr>
      <xdr:spPr>
        <a:xfrm>
          <a:off x="3657600" y="5667375"/>
          <a:ext cx="24098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AUMs/acre</a:t>
          </a:r>
        </a:p>
      </xdr:txBody>
    </xdr:sp>
    <xdr:clientData/>
  </xdr:twoCellAnchor>
  <xdr:twoCellAnchor>
    <xdr:from>
      <xdr:col>7</xdr:col>
      <xdr:colOff>104775</xdr:colOff>
      <xdr:row>30</xdr:row>
      <xdr:rowOff>152400</xdr:rowOff>
    </xdr:from>
    <xdr:to>
      <xdr:col>10</xdr:col>
      <xdr:colOff>581025</xdr:colOff>
      <xdr:row>32</xdr:row>
      <xdr:rowOff>0</xdr:rowOff>
    </xdr:to>
    <xdr:sp>
      <xdr:nvSpPr>
        <xdr:cNvPr id="9" name="Text Box 18"/>
        <xdr:cNvSpPr txBox="1">
          <a:spLocks noChangeArrowheads="1"/>
        </xdr:cNvSpPr>
      </xdr:nvSpPr>
      <xdr:spPr>
        <a:xfrm>
          <a:off x="4267200" y="6000750"/>
          <a:ext cx="24098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AUMs/paddock</a:t>
          </a:r>
        </a:p>
      </xdr:txBody>
    </xdr:sp>
    <xdr:clientData/>
  </xdr:twoCellAnchor>
  <xdr:twoCellAnchor>
    <xdr:from>
      <xdr:col>1</xdr:col>
      <xdr:colOff>257175</xdr:colOff>
      <xdr:row>28</xdr:row>
      <xdr:rowOff>152400</xdr:rowOff>
    </xdr:from>
    <xdr:to>
      <xdr:col>2</xdr:col>
      <xdr:colOff>590550</xdr:colOff>
      <xdr:row>30</xdr:row>
      <xdr:rowOff>9525</xdr:rowOff>
    </xdr:to>
    <xdr:sp>
      <xdr:nvSpPr>
        <xdr:cNvPr id="10" name="Text Box 19"/>
        <xdr:cNvSpPr txBox="1">
          <a:spLocks noChangeArrowheads="1"/>
        </xdr:cNvSpPr>
      </xdr:nvSpPr>
      <xdr:spPr>
        <a:xfrm>
          <a:off x="352425" y="5676900"/>
          <a:ext cx="193357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AUMs/acre</a:t>
          </a:r>
        </a:p>
      </xdr:txBody>
    </xdr:sp>
    <xdr:clientData/>
  </xdr:twoCellAnchor>
  <xdr:twoCellAnchor>
    <xdr:from>
      <xdr:col>1</xdr:col>
      <xdr:colOff>895350</xdr:colOff>
      <xdr:row>30</xdr:row>
      <xdr:rowOff>152400</xdr:rowOff>
    </xdr:from>
    <xdr:to>
      <xdr:col>4</xdr:col>
      <xdr:colOff>152400</xdr:colOff>
      <xdr:row>32</xdr:row>
      <xdr:rowOff>9525</xdr:rowOff>
    </xdr:to>
    <xdr:sp>
      <xdr:nvSpPr>
        <xdr:cNvPr id="11" name="Text Box 20"/>
        <xdr:cNvSpPr txBox="1">
          <a:spLocks noChangeArrowheads="1"/>
        </xdr:cNvSpPr>
      </xdr:nvSpPr>
      <xdr:spPr>
        <a:xfrm>
          <a:off x="990600" y="6000750"/>
          <a:ext cx="193357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AUMs/paddock</a:t>
          </a:r>
        </a:p>
      </xdr:txBody>
    </xdr:sp>
    <xdr:clientData/>
  </xdr:twoCellAnchor>
  <xdr:twoCellAnchor>
    <xdr:from>
      <xdr:col>1</xdr:col>
      <xdr:colOff>695325</xdr:colOff>
      <xdr:row>22</xdr:row>
      <xdr:rowOff>19050</xdr:rowOff>
    </xdr:from>
    <xdr:to>
      <xdr:col>11</xdr:col>
      <xdr:colOff>352425</xdr:colOff>
      <xdr:row>23</xdr:row>
      <xdr:rowOff>76200</xdr:rowOff>
    </xdr:to>
    <xdr:sp>
      <xdr:nvSpPr>
        <xdr:cNvPr id="12" name="Text Box 21"/>
        <xdr:cNvSpPr txBox="1">
          <a:spLocks noChangeArrowheads="1"/>
        </xdr:cNvSpPr>
      </xdr:nvSpPr>
      <xdr:spPr>
        <a:xfrm>
          <a:off x="790575" y="4572000"/>
          <a:ext cx="6267450" cy="21907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Your forage losses are:</a:t>
          </a:r>
        </a:p>
      </xdr:txBody>
    </xdr:sp>
    <xdr:clientData/>
  </xdr:twoCellAnchor>
  <xdr:twoCellAnchor>
    <xdr:from>
      <xdr:col>3</xdr:col>
      <xdr:colOff>0</xdr:colOff>
      <xdr:row>25</xdr:row>
      <xdr:rowOff>0</xdr:rowOff>
    </xdr:from>
    <xdr:to>
      <xdr:col>7</xdr:col>
      <xdr:colOff>552450</xdr:colOff>
      <xdr:row>26</xdr:row>
      <xdr:rowOff>19050</xdr:rowOff>
    </xdr:to>
    <xdr:sp>
      <xdr:nvSpPr>
        <xdr:cNvPr id="13" name="Text Box 22"/>
        <xdr:cNvSpPr txBox="1">
          <a:spLocks noChangeArrowheads="1"/>
        </xdr:cNvSpPr>
      </xdr:nvSpPr>
      <xdr:spPr>
        <a:xfrm>
          <a:off x="2305050" y="5038725"/>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39"/>
  <sheetViews>
    <sheetView showGridLines="0" tabSelected="1" zoomScalePageLayoutView="0" workbookViewId="0" topLeftCell="A1">
      <selection activeCell="D14" sqref="D14"/>
    </sheetView>
  </sheetViews>
  <sheetFormatPr defaultColWidth="9.140625" defaultRowHeight="12.75"/>
  <cols>
    <col min="1" max="1" width="1.421875" style="0" customWidth="1"/>
    <col min="2" max="2" width="8.57421875" style="0" customWidth="1"/>
    <col min="3" max="3" width="3.8515625" style="0" customWidth="1"/>
    <col min="5" max="5" width="7.00390625" style="0" customWidth="1"/>
    <col min="6" max="6" width="2.57421875" style="0" customWidth="1"/>
    <col min="11" max="11" width="17.7109375" style="0" customWidth="1"/>
    <col min="12" max="12" width="8.140625" style="0" customWidth="1"/>
    <col min="13" max="13"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Q6" s="5"/>
      <c r="R6" s="5"/>
    </row>
    <row r="7" spans="1:18" ht="12.75">
      <c r="A7" s="41"/>
      <c r="B7" s="5"/>
      <c r="C7" s="5"/>
      <c r="D7" s="5"/>
      <c r="E7" s="5"/>
      <c r="F7" s="5"/>
      <c r="G7" s="5"/>
      <c r="H7" s="5"/>
      <c r="I7" s="5"/>
      <c r="J7" s="5"/>
      <c r="K7" s="5"/>
      <c r="L7" s="5"/>
      <c r="M7" s="5"/>
      <c r="N7" s="5"/>
      <c r="O7" s="41"/>
      <c r="P7" s="5"/>
      <c r="Q7" s="5"/>
      <c r="R7" s="5"/>
    </row>
    <row r="8" spans="1:18" ht="12.75">
      <c r="A8" s="41"/>
      <c r="B8" s="5"/>
      <c r="C8" s="5"/>
      <c r="D8" s="5"/>
      <c r="E8" s="5"/>
      <c r="F8" s="5"/>
      <c r="G8" s="5"/>
      <c r="H8" s="5"/>
      <c r="I8" s="5"/>
      <c r="J8" s="5"/>
      <c r="K8" s="5"/>
      <c r="L8" s="5"/>
      <c r="M8" s="5"/>
      <c r="N8" s="5"/>
      <c r="O8" s="41"/>
      <c r="P8" s="5"/>
      <c r="Q8" s="5"/>
      <c r="R8" s="5"/>
    </row>
    <row r="9" spans="1:18" ht="12.75">
      <c r="A9" s="41"/>
      <c r="B9" s="5"/>
      <c r="C9" s="5"/>
      <c r="D9" s="5"/>
      <c r="E9" s="5"/>
      <c r="F9" s="5"/>
      <c r="G9" s="5"/>
      <c r="H9" s="5"/>
      <c r="I9" s="5"/>
      <c r="J9" s="5"/>
      <c r="K9" s="5"/>
      <c r="L9" s="5"/>
      <c r="M9" s="5"/>
      <c r="N9" s="5"/>
      <c r="O9" s="41"/>
      <c r="P9" s="5"/>
      <c r="Q9" s="5"/>
      <c r="R9" s="43"/>
    </row>
    <row r="10" spans="1:18" ht="12.75">
      <c r="A10" s="41"/>
      <c r="B10" s="5"/>
      <c r="C10" s="5"/>
      <c r="D10" s="5"/>
      <c r="E10" s="5"/>
      <c r="F10" s="5"/>
      <c r="G10" s="5"/>
      <c r="H10" s="5"/>
      <c r="I10" s="5"/>
      <c r="J10" s="5"/>
      <c r="K10" s="5"/>
      <c r="L10" s="5"/>
      <c r="M10" s="5"/>
      <c r="N10" s="5"/>
      <c r="O10" s="41"/>
      <c r="P10" s="5"/>
      <c r="Q10" s="5"/>
      <c r="R10" s="5"/>
    </row>
    <row r="11" spans="1:18" ht="12.75">
      <c r="A11" s="41"/>
      <c r="B11" s="5"/>
      <c r="C11" s="5"/>
      <c r="D11" s="5"/>
      <c r="E11" s="5"/>
      <c r="F11" s="5"/>
      <c r="G11" s="5"/>
      <c r="H11" s="5"/>
      <c r="I11" s="5"/>
      <c r="J11" s="5"/>
      <c r="K11" s="5"/>
      <c r="L11" s="5"/>
      <c r="M11" s="5"/>
      <c r="N11" s="5"/>
      <c r="O11" s="41"/>
      <c r="P11" s="5"/>
      <c r="Q11" s="5"/>
      <c r="R11" s="5"/>
    </row>
    <row r="12" spans="1:18" ht="29.25" customHeight="1">
      <c r="A12" s="41"/>
      <c r="B12" s="5"/>
      <c r="C12" s="5"/>
      <c r="D12" s="5"/>
      <c r="E12" s="5"/>
      <c r="F12" s="5"/>
      <c r="G12" s="5"/>
      <c r="H12" s="5"/>
      <c r="I12" s="5"/>
      <c r="J12" s="5"/>
      <c r="K12" s="5"/>
      <c r="L12" s="5"/>
      <c r="M12" s="5"/>
      <c r="N12" s="5"/>
      <c r="O12" s="41"/>
      <c r="Q12" s="5"/>
      <c r="R12" s="5"/>
    </row>
    <row r="13" spans="1:18" ht="19.5" customHeight="1">
      <c r="A13" s="41"/>
      <c r="B13" s="5"/>
      <c r="C13" s="5"/>
      <c r="D13" s="45">
        <v>30</v>
      </c>
      <c r="E13" s="42"/>
      <c r="F13" s="5"/>
      <c r="G13" s="5"/>
      <c r="H13" s="21"/>
      <c r="I13" s="5">
        <v>80</v>
      </c>
      <c r="J13" s="5"/>
      <c r="K13" s="5"/>
      <c r="L13" s="5"/>
      <c r="M13" s="5"/>
      <c r="N13" s="5"/>
      <c r="O13" s="41"/>
      <c r="Q13" s="5"/>
      <c r="R13" s="5"/>
    </row>
    <row r="14" spans="1:18" ht="19.5" customHeight="1">
      <c r="A14" s="41"/>
      <c r="B14" s="5"/>
      <c r="C14" s="5"/>
      <c r="D14" s="45">
        <v>50</v>
      </c>
      <c r="G14" s="5"/>
      <c r="H14" s="21"/>
      <c r="J14" s="5"/>
      <c r="K14" s="5"/>
      <c r="L14" s="5"/>
      <c r="M14" s="5"/>
      <c r="N14" s="5"/>
      <c r="O14" s="41"/>
      <c r="Q14" s="5"/>
      <c r="R14" s="5"/>
    </row>
    <row r="15" spans="1:18" ht="19.5" customHeight="1">
      <c r="A15" s="41"/>
      <c r="B15" s="5"/>
      <c r="C15" s="5"/>
      <c r="D15" s="45">
        <v>20</v>
      </c>
      <c r="G15" s="5"/>
      <c r="H15" s="5"/>
      <c r="I15" s="5">
        <v>2500</v>
      </c>
      <c r="J15" s="5"/>
      <c r="K15" s="5"/>
      <c r="L15" s="5"/>
      <c r="M15" s="5"/>
      <c r="N15" s="5"/>
      <c r="O15" s="41"/>
      <c r="Q15" s="5"/>
      <c r="R15" s="5"/>
    </row>
    <row r="16" spans="1:18" ht="19.5" customHeight="1">
      <c r="A16" s="41"/>
      <c r="B16" s="5"/>
      <c r="C16" s="5"/>
      <c r="D16" s="45">
        <v>0</v>
      </c>
      <c r="G16" s="5"/>
      <c r="H16" s="44"/>
      <c r="I16" s="43"/>
      <c r="J16" s="5"/>
      <c r="K16" s="5"/>
      <c r="L16" s="5"/>
      <c r="M16" s="5"/>
      <c r="N16" s="5"/>
      <c r="O16" s="41"/>
      <c r="Q16" s="5"/>
      <c r="R16" s="21"/>
    </row>
    <row r="17" spans="1:18" ht="19.5" customHeight="1">
      <c r="A17" s="41"/>
      <c r="B17" s="5"/>
      <c r="C17" s="5"/>
      <c r="D17" s="45">
        <v>0</v>
      </c>
      <c r="G17" s="5"/>
      <c r="H17" s="5"/>
      <c r="I17" s="5">
        <v>160</v>
      </c>
      <c r="J17" s="5"/>
      <c r="K17" s="5"/>
      <c r="L17" s="5"/>
      <c r="M17" s="5"/>
      <c r="N17" s="5"/>
      <c r="O17" s="41"/>
      <c r="Q17" s="5"/>
      <c r="R17" s="21"/>
    </row>
    <row r="18" spans="1:18" ht="19.5" customHeight="1">
      <c r="A18" s="41"/>
      <c r="B18" s="5"/>
      <c r="C18" s="5"/>
      <c r="D18" s="46">
        <f>IF((SUM(D13:D17))&lt;&gt;100,"DOES NOT ADD UP TO 100%","")</f>
      </c>
      <c r="E18" s="5"/>
      <c r="F18" s="5"/>
      <c r="G18" s="5"/>
      <c r="H18" s="5"/>
      <c r="I18" s="46">
        <f>IF(Calculations!L12&gt;1,"TREE NUMBER AND SIZE PRODUCES CANOPY MEASUREMENTS WHICH EXCEED 1 ACRE","")</f>
      </c>
      <c r="J18" s="5"/>
      <c r="K18" s="5"/>
      <c r="L18" s="5"/>
      <c r="M18" s="5"/>
      <c r="N18" s="5"/>
      <c r="O18" s="41"/>
      <c r="P18" s="5"/>
      <c r="Q18" s="5"/>
      <c r="R18" s="5"/>
    </row>
    <row r="19" spans="1:18" ht="27" customHeight="1">
      <c r="A19" s="41"/>
      <c r="B19" s="5"/>
      <c r="C19" s="5"/>
      <c r="D19" s="46"/>
      <c r="E19" s="5"/>
      <c r="F19" s="5"/>
      <c r="G19" s="5"/>
      <c r="H19" s="5"/>
      <c r="I19" s="43"/>
      <c r="J19" s="5"/>
      <c r="K19" s="5"/>
      <c r="L19" s="41"/>
      <c r="M19" s="41"/>
      <c r="N19" s="5"/>
      <c r="O19" s="41"/>
      <c r="P19" s="5"/>
      <c r="Q19" s="5"/>
      <c r="R19" s="5"/>
    </row>
    <row r="20" spans="1:18" ht="12.75" customHeight="1">
      <c r="A20" s="41"/>
      <c r="B20" s="5"/>
      <c r="C20" s="5"/>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C2" sqref="C2"/>
    </sheetView>
  </sheetViews>
  <sheetFormatPr defaultColWidth="9.140625" defaultRowHeight="12.75"/>
  <cols>
    <col min="1" max="1" width="1.421875" style="0" customWidth="1"/>
    <col min="2" max="3" width="8.57421875" style="0" customWidth="1"/>
    <col min="5" max="5" width="7.00390625" style="0" customWidth="1"/>
    <col min="6" max="6" width="2.57421875" style="0" customWidth="1"/>
    <col min="7" max="7" width="6.00390625" style="0" customWidth="1"/>
    <col min="8" max="8" width="10.28125" style="0" customWidth="1"/>
    <col min="10" max="10" width="11.421875" style="0" customWidth="1"/>
    <col min="11" max="11" width="17.7109375" style="0" customWidth="1"/>
    <col min="12" max="12" width="6.7109375" style="0" customWidth="1"/>
    <col min="13" max="14"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R6" s="5"/>
    </row>
    <row r="7" spans="1:18" ht="12.75">
      <c r="A7" s="41"/>
      <c r="B7" s="5"/>
      <c r="C7" s="5"/>
      <c r="D7" s="5"/>
      <c r="E7" s="5"/>
      <c r="F7" s="5"/>
      <c r="G7" s="5"/>
      <c r="H7" s="5"/>
      <c r="I7" s="5"/>
      <c r="J7" s="5"/>
      <c r="K7" s="5"/>
      <c r="L7" s="5"/>
      <c r="M7" s="5"/>
      <c r="N7" s="5"/>
      <c r="O7" s="41"/>
      <c r="P7" s="5"/>
      <c r="R7" s="5"/>
    </row>
    <row r="8" spans="1:18" ht="12.75">
      <c r="A8" s="41"/>
      <c r="B8" s="5"/>
      <c r="C8" s="5"/>
      <c r="D8" s="5"/>
      <c r="E8" s="5"/>
      <c r="F8" s="5"/>
      <c r="G8" s="5"/>
      <c r="H8" s="5"/>
      <c r="I8" s="5"/>
      <c r="J8" s="5"/>
      <c r="K8" s="5"/>
      <c r="L8" s="5"/>
      <c r="M8" s="5"/>
      <c r="N8" s="5"/>
      <c r="O8" s="41"/>
      <c r="P8" s="5"/>
      <c r="Q8" s="5"/>
      <c r="R8" s="5"/>
    </row>
    <row r="9" spans="1:18" ht="19.5" customHeight="1">
      <c r="A9" s="41"/>
      <c r="B9" s="5"/>
      <c r="C9" s="5">
        <f>Calculations!C19</f>
        <v>2500</v>
      </c>
      <c r="D9" s="5"/>
      <c r="E9" s="5"/>
      <c r="F9" s="5"/>
      <c r="G9" s="5"/>
      <c r="H9" s="5"/>
      <c r="I9" s="5"/>
      <c r="J9" s="64">
        <f>Calculations!S7</f>
        <v>0.6167763157894737</v>
      </c>
      <c r="K9" s="5"/>
      <c r="L9" s="5"/>
      <c r="M9" s="5"/>
      <c r="N9" s="5"/>
      <c r="O9" s="41"/>
      <c r="P9" s="5"/>
      <c r="Q9" s="5"/>
      <c r="R9" s="43"/>
    </row>
    <row r="10" spans="1:18" ht="12" customHeight="1">
      <c r="A10" s="41"/>
      <c r="B10" s="5"/>
      <c r="C10" s="5"/>
      <c r="D10" s="5"/>
      <c r="E10" s="5"/>
      <c r="F10" s="5"/>
      <c r="G10" s="5"/>
      <c r="H10" s="5"/>
      <c r="I10" s="5"/>
      <c r="J10" s="5"/>
      <c r="K10" s="5"/>
      <c r="L10" s="5"/>
      <c r="M10" s="5"/>
      <c r="N10" s="5"/>
      <c r="O10" s="41"/>
      <c r="P10" s="5"/>
      <c r="Q10" s="5"/>
      <c r="R10" s="5"/>
    </row>
    <row r="11" spans="1:18" ht="19.5" customHeight="1">
      <c r="A11" s="41"/>
      <c r="B11" s="5"/>
      <c r="C11" s="69">
        <f>Calculations!N12</f>
        <v>298.0579040005654</v>
      </c>
      <c r="D11" s="5"/>
      <c r="E11" s="5"/>
      <c r="F11" s="5"/>
      <c r="G11" s="5"/>
      <c r="H11" s="5"/>
      <c r="I11" s="5"/>
      <c r="J11" s="64">
        <f>Calculations!Q12</f>
        <v>0.07353402236856055</v>
      </c>
      <c r="K11" s="5"/>
      <c r="L11" s="5"/>
      <c r="M11" s="5"/>
      <c r="N11" s="5"/>
      <c r="O11" s="41"/>
      <c r="Q11" s="5"/>
      <c r="R11" s="5"/>
    </row>
    <row r="12" spans="1:18" ht="12" customHeight="1">
      <c r="A12" s="41"/>
      <c r="B12" s="5"/>
      <c r="C12" s="5"/>
      <c r="D12" s="5"/>
      <c r="E12" s="5"/>
      <c r="F12" s="5"/>
      <c r="G12" s="5"/>
      <c r="H12" s="5"/>
      <c r="I12" s="5"/>
      <c r="J12" s="5"/>
      <c r="K12" s="5"/>
      <c r="L12" s="5"/>
      <c r="M12" s="5"/>
      <c r="N12" s="5"/>
      <c r="O12" s="41"/>
      <c r="P12" s="5"/>
      <c r="Q12" s="5"/>
      <c r="R12" s="5"/>
    </row>
    <row r="13" spans="1:18" ht="19.5" customHeight="1">
      <c r="A13" s="41"/>
      <c r="B13" s="5"/>
      <c r="C13" s="63">
        <f>Calculations!O12</f>
        <v>47689.26464009046</v>
      </c>
      <c r="D13" s="45"/>
      <c r="E13" s="42"/>
      <c r="F13" s="5"/>
      <c r="G13" s="5"/>
      <c r="H13" s="21"/>
      <c r="I13" s="5"/>
      <c r="J13" s="64">
        <f>Calculations!R12</f>
        <v>11.765443578969686</v>
      </c>
      <c r="K13" s="5"/>
      <c r="L13" s="5"/>
      <c r="M13" s="5"/>
      <c r="N13" s="5"/>
      <c r="O13" s="41"/>
      <c r="Q13" s="5"/>
      <c r="R13" s="5"/>
    </row>
    <row r="14" spans="1:18" ht="12" customHeight="1">
      <c r="A14" s="41"/>
      <c r="B14" s="5"/>
      <c r="D14" s="45"/>
      <c r="G14" s="5"/>
      <c r="H14" s="21"/>
      <c r="J14" s="5"/>
      <c r="K14" s="5"/>
      <c r="L14" s="5"/>
      <c r="M14" s="5"/>
      <c r="N14" s="5"/>
      <c r="O14" s="41"/>
      <c r="Q14" s="5"/>
      <c r="R14" s="5"/>
    </row>
    <row r="15" spans="1:18" ht="19.5" customHeight="1">
      <c r="A15" s="41"/>
      <c r="B15" s="5"/>
      <c r="C15" s="5"/>
      <c r="D15" s="45"/>
      <c r="G15" s="5"/>
      <c r="H15" s="5"/>
      <c r="I15" s="5"/>
      <c r="J15" s="5"/>
      <c r="K15" s="5"/>
      <c r="L15" s="5"/>
      <c r="M15" s="5"/>
      <c r="N15" s="5"/>
      <c r="O15" s="41"/>
      <c r="Q15" s="5"/>
      <c r="R15" s="5"/>
    </row>
    <row r="16" spans="1:18" ht="19.5" customHeight="1">
      <c r="A16" s="41"/>
      <c r="B16" s="5"/>
      <c r="C16" s="5"/>
      <c r="D16" s="45"/>
      <c r="G16" s="5"/>
      <c r="H16" s="44"/>
      <c r="I16" s="43"/>
      <c r="J16" s="5"/>
      <c r="K16" s="5"/>
      <c r="L16" s="5"/>
      <c r="M16" s="5"/>
      <c r="N16" s="5"/>
      <c r="O16" s="41"/>
      <c r="Q16" s="5"/>
      <c r="R16" s="21"/>
    </row>
    <row r="17" spans="1:18" ht="19.5" customHeight="1">
      <c r="A17" s="41"/>
      <c r="B17" s="5"/>
      <c r="C17" s="5"/>
      <c r="D17" s="45"/>
      <c r="G17" s="65">
        <f>Calculations!P12*100</f>
        <v>11.922316160022616</v>
      </c>
      <c r="I17" s="5"/>
      <c r="J17" s="5"/>
      <c r="K17" s="5"/>
      <c r="L17" s="5"/>
      <c r="M17" s="5"/>
      <c r="N17" s="5"/>
      <c r="O17" s="41"/>
      <c r="Q17" s="5"/>
      <c r="R17" s="21"/>
    </row>
    <row r="18" spans="1:18" ht="31.5" customHeight="1">
      <c r="A18" s="41"/>
      <c r="B18" s="5"/>
      <c r="C18" s="5"/>
      <c r="D18" s="46"/>
      <c r="E18" s="5"/>
      <c r="F18" s="5"/>
      <c r="H18" s="5"/>
      <c r="I18" s="66">
        <f>Calculations!U7</f>
        <v>1.5083902024320108</v>
      </c>
      <c r="J18" s="5"/>
      <c r="K18" s="5"/>
      <c r="L18" s="5"/>
      <c r="M18" s="5"/>
      <c r="N18" s="5"/>
      <c r="O18" s="41"/>
      <c r="P18" s="5"/>
      <c r="Q18" s="5"/>
      <c r="R18" s="5"/>
    </row>
    <row r="19" spans="1:18" ht="27" customHeight="1">
      <c r="A19" s="41"/>
      <c r="B19" s="5"/>
      <c r="C19" s="5"/>
      <c r="D19" s="46"/>
      <c r="E19" s="5"/>
      <c r="F19" s="5"/>
      <c r="G19" s="5"/>
      <c r="H19" s="5"/>
      <c r="J19" s="5"/>
      <c r="K19" s="5"/>
      <c r="L19" s="5"/>
      <c r="M19" s="5"/>
      <c r="N19" s="5"/>
      <c r="O19" s="41"/>
      <c r="P19" s="5"/>
      <c r="Q19" s="5"/>
      <c r="R19" s="5"/>
    </row>
    <row r="20" spans="1:18" ht="12.75" customHeight="1">
      <c r="A20" s="41"/>
      <c r="B20" s="5"/>
      <c r="C20" s="68">
        <f>IF('input template'!D17&gt;0,"WARNING-Underestimates forage loss in trees greater than 30 ft. in diameter","")</f>
      </c>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sheetPr codeName="Sheet3"/>
  <dimension ref="A1:V38"/>
  <sheetViews>
    <sheetView zoomScalePageLayoutView="0" workbookViewId="0" topLeftCell="B1">
      <selection activeCell="E11" sqref="E11"/>
    </sheetView>
  </sheetViews>
  <sheetFormatPr defaultColWidth="9.140625" defaultRowHeight="12.75"/>
  <cols>
    <col min="1" max="1" width="2.140625" style="0" customWidth="1"/>
    <col min="2" max="2" width="6.00390625" style="0" customWidth="1"/>
    <col min="3" max="3" width="17.28125" style="0" customWidth="1"/>
    <col min="4" max="4" width="2.140625" style="0" customWidth="1"/>
    <col min="5" max="5" width="13.421875" style="0" customWidth="1"/>
    <col min="6" max="6" width="9.421875" style="0" customWidth="1"/>
    <col min="7" max="7" width="13.7109375" style="0" customWidth="1"/>
    <col min="8" max="8" width="15.8515625" style="0" customWidth="1"/>
    <col min="9" max="9" width="13.57421875" style="0" customWidth="1"/>
    <col min="10" max="10" width="16.00390625" style="0" customWidth="1"/>
    <col min="11" max="11" width="7.28125" style="0" customWidth="1"/>
    <col min="12" max="12" width="15.7109375" style="0" customWidth="1"/>
    <col min="13" max="13" width="2.140625" style="0" customWidth="1"/>
    <col min="14" max="15" width="12.421875" style="0" bestFit="1" customWidth="1"/>
    <col min="16" max="16" width="14.57421875" style="0" bestFit="1" customWidth="1"/>
    <col min="17" max="17" width="12.7109375" style="0" bestFit="1" customWidth="1"/>
    <col min="18" max="18" width="10.140625" style="0" bestFit="1" customWidth="1"/>
    <col min="19" max="19" width="14.8515625" style="0" customWidth="1"/>
    <col min="20" max="20" width="14.421875" style="0" customWidth="1"/>
    <col min="21" max="21" width="12.421875" style="0" customWidth="1"/>
    <col min="22" max="22" width="2.140625" style="0" customWidth="1"/>
  </cols>
  <sheetData>
    <row r="1" spans="1:22" ht="12.75">
      <c r="A1" s="29"/>
      <c r="B1" s="29"/>
      <c r="C1" s="29"/>
      <c r="D1" s="29"/>
      <c r="E1" s="29"/>
      <c r="F1" s="29"/>
      <c r="G1" s="29"/>
      <c r="H1" s="29"/>
      <c r="I1" s="29"/>
      <c r="J1" s="29"/>
      <c r="K1" s="29"/>
      <c r="L1" s="29"/>
      <c r="M1" s="29"/>
      <c r="N1" s="29"/>
      <c r="O1" s="29"/>
      <c r="P1" s="29"/>
      <c r="Q1" s="29"/>
      <c r="R1" s="29"/>
      <c r="S1" s="29"/>
      <c r="T1" s="29"/>
      <c r="U1" s="29"/>
      <c r="V1" s="29"/>
    </row>
    <row r="2" spans="1:22" s="38" customFormat="1" ht="18">
      <c r="A2" s="37"/>
      <c r="C2" s="39" t="s">
        <v>21</v>
      </c>
      <c r="D2" s="37"/>
      <c r="G2" s="39" t="s">
        <v>45</v>
      </c>
      <c r="M2" s="37"/>
      <c r="Q2" s="39" t="s">
        <v>20</v>
      </c>
      <c r="V2" s="37"/>
    </row>
    <row r="3" spans="1:22" ht="12.75">
      <c r="A3" s="29"/>
      <c r="D3" s="29"/>
      <c r="M3" s="29"/>
      <c r="V3" s="29"/>
    </row>
    <row r="4" spans="1:22" ht="12.75">
      <c r="A4" s="29"/>
      <c r="D4" s="29"/>
      <c r="G4" s="14" t="s">
        <v>29</v>
      </c>
      <c r="H4" s="14" t="s">
        <v>57</v>
      </c>
      <c r="I4" s="14" t="s">
        <v>55</v>
      </c>
      <c r="J4" s="14" t="s">
        <v>60</v>
      </c>
      <c r="K4" s="14"/>
      <c r="L4" s="51" t="s">
        <v>62</v>
      </c>
      <c r="M4" s="29"/>
      <c r="N4" s="16" t="s">
        <v>40</v>
      </c>
      <c r="O4" s="16" t="s">
        <v>41</v>
      </c>
      <c r="Q4" s="16" t="s">
        <v>42</v>
      </c>
      <c r="R4" s="16" t="s">
        <v>43</v>
      </c>
      <c r="S4" s="16" t="s">
        <v>44</v>
      </c>
      <c r="T4" s="16" t="s">
        <v>71</v>
      </c>
      <c r="U4" s="16"/>
      <c r="V4" s="29"/>
    </row>
    <row r="5" spans="1:22" ht="12.75">
      <c r="A5" s="29"/>
      <c r="C5" s="16" t="s">
        <v>3</v>
      </c>
      <c r="D5" s="34"/>
      <c r="E5" s="15" t="s">
        <v>10</v>
      </c>
      <c r="F5" s="14" t="s">
        <v>16</v>
      </c>
      <c r="G5" s="14" t="s">
        <v>27</v>
      </c>
      <c r="H5" s="14" t="s">
        <v>58</v>
      </c>
      <c r="I5" s="14" t="s">
        <v>56</v>
      </c>
      <c r="J5" s="14" t="s">
        <v>58</v>
      </c>
      <c r="K5" s="14" t="s">
        <v>30</v>
      </c>
      <c r="L5" s="14" t="s">
        <v>64</v>
      </c>
      <c r="M5" s="30"/>
      <c r="N5" s="14" t="s">
        <v>32</v>
      </c>
      <c r="O5" s="14" t="s">
        <v>32</v>
      </c>
      <c r="P5" s="14" t="s">
        <v>56</v>
      </c>
      <c r="Q5" s="14" t="s">
        <v>70</v>
      </c>
      <c r="R5" s="14" t="s">
        <v>31</v>
      </c>
      <c r="S5" s="16" t="s">
        <v>72</v>
      </c>
      <c r="T5" s="16" t="s">
        <v>72</v>
      </c>
      <c r="U5" s="16" t="s">
        <v>70</v>
      </c>
      <c r="V5" s="29"/>
    </row>
    <row r="6" spans="1:22" ht="15" thickBot="1">
      <c r="A6" s="29"/>
      <c r="C6" s="16" t="s">
        <v>4</v>
      </c>
      <c r="D6" s="34"/>
      <c r="E6" s="27" t="s">
        <v>15</v>
      </c>
      <c r="F6" s="28" t="s">
        <v>17</v>
      </c>
      <c r="G6" s="28" t="s">
        <v>54</v>
      </c>
      <c r="H6" s="28" t="s">
        <v>54</v>
      </c>
      <c r="I6" s="28" t="s">
        <v>59</v>
      </c>
      <c r="J6" s="28" t="s">
        <v>54</v>
      </c>
      <c r="K6" s="28" t="s">
        <v>61</v>
      </c>
      <c r="L6" s="28" t="s">
        <v>65</v>
      </c>
      <c r="M6" s="30"/>
      <c r="N6" s="28" t="s">
        <v>73</v>
      </c>
      <c r="O6" s="28" t="s">
        <v>74</v>
      </c>
      <c r="P6" s="28" t="s">
        <v>61</v>
      </c>
      <c r="Q6" s="28" t="s">
        <v>61</v>
      </c>
      <c r="R6" s="28" t="s">
        <v>69</v>
      </c>
      <c r="S6" s="27" t="s">
        <v>61</v>
      </c>
      <c r="T6" s="27" t="s">
        <v>69</v>
      </c>
      <c r="U6" s="27" t="s">
        <v>76</v>
      </c>
      <c r="V6" s="29"/>
    </row>
    <row r="7" spans="1:22" ht="13.5" thickTop="1">
      <c r="A7" s="29"/>
      <c r="B7" s="1" t="s">
        <v>1</v>
      </c>
      <c r="C7" s="9">
        <f>'input template'!$D$13</f>
        <v>30</v>
      </c>
      <c r="D7" s="32"/>
      <c r="E7" s="11">
        <v>7.5</v>
      </c>
      <c r="F7" s="18">
        <f>3.14159265*((E7/2)^2)</f>
        <v>44.178646640625004</v>
      </c>
      <c r="G7">
        <f>F7*E$29</f>
        <v>0.0010142021726648443</v>
      </c>
      <c r="H7" s="49">
        <f>C$19*G7</f>
        <v>2.5355054316621106</v>
      </c>
      <c r="I7" s="48">
        <f>-13.18939+(7.609*E7)+(-0.195*(E7^2))</f>
        <v>32.90936000000001</v>
      </c>
      <c r="J7" s="47">
        <f>H7*(I7*0.01)</f>
        <v>0.8344186103252382</v>
      </c>
      <c r="K7">
        <f>C$15*(C7*0.01)</f>
        <v>24</v>
      </c>
      <c r="L7" s="18">
        <f>K7*G7</f>
        <v>0.024340852143956263</v>
      </c>
      <c r="M7" s="31"/>
      <c r="N7" s="17">
        <f>J7*K7</f>
        <v>20.026046647805718</v>
      </c>
      <c r="O7" s="17">
        <f>N7*C$23</f>
        <v>3204.1674636489147</v>
      </c>
      <c r="P7" s="49">
        <f>N7/C$19</f>
        <v>0.008010418659122286</v>
      </c>
      <c r="Q7" s="49">
        <f>(N7*0.9*0.25)/912</f>
        <v>0.0049406365085047</v>
      </c>
      <c r="R7" s="18">
        <f>Q7*$C$23</f>
        <v>0.7905018413607521</v>
      </c>
      <c r="S7" s="18">
        <f>C19*0.9*0.25/912</f>
        <v>0.6167763157894737</v>
      </c>
      <c r="T7" s="18">
        <f>S7*C23</f>
        <v>98.68421052631578</v>
      </c>
      <c r="U7" s="18">
        <f>R12/6/1.3</f>
        <v>1.5083902024320108</v>
      </c>
      <c r="V7" s="29"/>
    </row>
    <row r="8" spans="1:22" ht="12.75">
      <c r="A8" s="29"/>
      <c r="B8" s="1" t="s">
        <v>11</v>
      </c>
      <c r="C8" s="9">
        <f>'input template'!$D$14</f>
        <v>50</v>
      </c>
      <c r="D8" s="29"/>
      <c r="E8" s="11">
        <v>12.5</v>
      </c>
      <c r="F8" s="18">
        <f>3.14159265*((E8/2)^2)</f>
        <v>122.718462890625</v>
      </c>
      <c r="G8">
        <f>F8*E$29</f>
        <v>0.002817228257402345</v>
      </c>
      <c r="H8" s="49">
        <f>C$19*G8</f>
        <v>7.043070643505862</v>
      </c>
      <c r="I8" s="48">
        <f>-13.18939+(7.609*E8)+(-0.195*(E8^2))</f>
        <v>51.454359999999994</v>
      </c>
      <c r="J8" s="47">
        <f>H8*(I8*0.01)</f>
        <v>3.623966923963823</v>
      </c>
      <c r="K8">
        <f>C$15*(C8*0.01)</f>
        <v>40</v>
      </c>
      <c r="L8" s="18">
        <f>K8*G8</f>
        <v>0.11268913029609379</v>
      </c>
      <c r="M8" s="31"/>
      <c r="N8" s="17">
        <f>J8*K8</f>
        <v>144.95867695855293</v>
      </c>
      <c r="O8" s="17">
        <f>N8*C$23</f>
        <v>23193.38831336847</v>
      </c>
      <c r="P8" s="49">
        <f>N8/C$19</f>
        <v>0.05798347078342117</v>
      </c>
      <c r="Q8" s="49">
        <f>(N8*0.9*0.25)/912</f>
        <v>0.0357628314864851</v>
      </c>
      <c r="R8" s="18">
        <f>Q8*$C$23</f>
        <v>5.7220530378376155</v>
      </c>
      <c r="S8" s="18"/>
      <c r="T8" s="18"/>
      <c r="U8" s="18"/>
      <c r="V8" s="29"/>
    </row>
    <row r="9" spans="1:22" ht="12.75">
      <c r="A9" s="29"/>
      <c r="B9" s="1" t="s">
        <v>12</v>
      </c>
      <c r="C9" s="9">
        <f>'input template'!$D$15</f>
        <v>20</v>
      </c>
      <c r="D9" s="29"/>
      <c r="E9" s="11">
        <v>17.5</v>
      </c>
      <c r="F9" s="18">
        <f>3.14159265*((E9/2)^2)</f>
        <v>240.528187265625</v>
      </c>
      <c r="G9">
        <f>F9*E$29</f>
        <v>0.005521767384508596</v>
      </c>
      <c r="H9" s="49">
        <f>C$19*G9</f>
        <v>13.80441846127149</v>
      </c>
      <c r="I9" s="48">
        <f>-13.18939+(7.609*E9)+(-0.195*(E9^2))</f>
        <v>60.249359999999996</v>
      </c>
      <c r="J9" s="47">
        <f>H9*(I9*0.01)</f>
        <v>8.31707377463792</v>
      </c>
      <c r="K9">
        <f>C$15*(C9*0.01)</f>
        <v>16</v>
      </c>
      <c r="L9" s="18">
        <f>K9*G9</f>
        <v>0.08834827815213754</v>
      </c>
      <c r="M9" s="31"/>
      <c r="N9" s="17">
        <f>J9*K9</f>
        <v>133.07318039420673</v>
      </c>
      <c r="O9" s="17">
        <f>N9*C$23</f>
        <v>21291.708863073076</v>
      </c>
      <c r="P9" s="49">
        <f>N9/C$19</f>
        <v>0.053229272157682694</v>
      </c>
      <c r="Q9" s="49">
        <f>(N9*0.9*0.25)/912</f>
        <v>0.03283055437357074</v>
      </c>
      <c r="R9" s="18">
        <f>Q9*$C$23</f>
        <v>5.252888699771319</v>
      </c>
      <c r="S9" s="18"/>
      <c r="T9" s="18"/>
      <c r="U9" s="18"/>
      <c r="V9" s="29"/>
    </row>
    <row r="10" spans="1:22" ht="12.75">
      <c r="A10" s="29"/>
      <c r="B10" s="67" t="s">
        <v>77</v>
      </c>
      <c r="C10" s="9">
        <f>'input template'!$D$16</f>
        <v>0</v>
      </c>
      <c r="D10" s="29"/>
      <c r="E10" s="11">
        <v>25</v>
      </c>
      <c r="F10" s="18">
        <f>3.14159265*((E10/2)^2)</f>
        <v>490.8738515625</v>
      </c>
      <c r="G10">
        <f>F10*E$29</f>
        <v>0.01126891302960938</v>
      </c>
      <c r="H10" s="49">
        <f>C$19*G10</f>
        <v>28.17228257402345</v>
      </c>
      <c r="I10" s="48">
        <f>-13.18939+(7.609*E10)+(-0.195*(E10^2))</f>
        <v>55.16060999999999</v>
      </c>
      <c r="J10" s="47">
        <f>H10*(I10*0.01)</f>
        <v>15.540002918755032</v>
      </c>
      <c r="K10">
        <f>C$15*(C10*0.01)</f>
        <v>0</v>
      </c>
      <c r="L10" s="18">
        <f>K10*G10</f>
        <v>0</v>
      </c>
      <c r="M10" s="31"/>
      <c r="N10" s="17">
        <f>J10*K10</f>
        <v>0</v>
      </c>
      <c r="O10" s="17">
        <f>N10*C$23</f>
        <v>0</v>
      </c>
      <c r="P10" s="49">
        <f>N10/C$19</f>
        <v>0</v>
      </c>
      <c r="Q10" s="49">
        <f>(N10*0.9*0.25)/912</f>
        <v>0</v>
      </c>
      <c r="R10" s="18">
        <f>Q10*$C$23</f>
        <v>0</v>
      </c>
      <c r="S10" s="18"/>
      <c r="T10" s="18"/>
      <c r="U10" s="18"/>
      <c r="V10" s="29"/>
    </row>
    <row r="11" spans="1:22" ht="12.75">
      <c r="A11" s="29"/>
      <c r="B11" s="1" t="s">
        <v>78</v>
      </c>
      <c r="C11" s="9">
        <f>'input template'!D17</f>
        <v>0</v>
      </c>
      <c r="D11" s="29"/>
      <c r="E11" s="11">
        <v>30</v>
      </c>
      <c r="F11" s="18">
        <f>3.14159265*((E11/2)^2)</f>
        <v>706.8583462500001</v>
      </c>
      <c r="G11">
        <f>F11*E$29</f>
        <v>0.01622723476263751</v>
      </c>
      <c r="H11" s="49">
        <f>C$19*G11</f>
        <v>40.56808690659377</v>
      </c>
      <c r="I11" s="48">
        <f>-13.18939+(7.609*E11)+(-0.195*(E11^2))</f>
        <v>39.58061000000001</v>
      </c>
      <c r="J11" s="47">
        <f>H11*(I11*0.01)</f>
        <v>16.05709626295995</v>
      </c>
      <c r="K11" s="11">
        <f>C$15*(C11*0.01)</f>
        <v>0</v>
      </c>
      <c r="L11" s="52">
        <f>K11*G11</f>
        <v>0</v>
      </c>
      <c r="M11" s="31"/>
      <c r="N11" s="50">
        <f>J11*K11</f>
        <v>0</v>
      </c>
      <c r="O11" s="50">
        <f>N11*C$23</f>
        <v>0</v>
      </c>
      <c r="P11" s="52">
        <f>N11/C$19</f>
        <v>0</v>
      </c>
      <c r="Q11" s="52">
        <f>(N11*0.9*0.25)/912</f>
        <v>0</v>
      </c>
      <c r="R11" s="52">
        <f>Q11*$C$23</f>
        <v>0</v>
      </c>
      <c r="S11" s="18"/>
      <c r="T11" s="18"/>
      <c r="U11" s="18"/>
      <c r="V11" s="29"/>
    </row>
    <row r="12" spans="1:22" ht="12.75">
      <c r="A12" s="29"/>
      <c r="D12" s="29"/>
      <c r="F12" s="49"/>
      <c r="G12" s="11"/>
      <c r="H12" s="11"/>
      <c r="L12" s="53">
        <f>SUM(L7:L11)</f>
        <v>0.22537826059218757</v>
      </c>
      <c r="M12" s="32"/>
      <c r="N12" s="60">
        <f>SUM(N7:N11)</f>
        <v>298.0579040005654</v>
      </c>
      <c r="O12" s="60">
        <f>SUM(O7:O11)</f>
        <v>47689.26464009046</v>
      </c>
      <c r="P12" s="61">
        <f>SUM(P7:P11)</f>
        <v>0.11922316160022615</v>
      </c>
      <c r="Q12" s="61">
        <f>SUM(Q7:Q11)</f>
        <v>0.07353402236856055</v>
      </c>
      <c r="R12" s="61">
        <f>SUM(R7:R11)</f>
        <v>11.765443578969686</v>
      </c>
      <c r="S12" s="54"/>
      <c r="T12" s="54"/>
      <c r="U12" s="54"/>
      <c r="V12" s="29"/>
    </row>
    <row r="13" spans="1:22" ht="12.75">
      <c r="A13" s="29"/>
      <c r="C13" s="16" t="s">
        <v>5</v>
      </c>
      <c r="D13" s="29"/>
      <c r="F13" s="11"/>
      <c r="G13" s="11"/>
      <c r="H13" s="11"/>
      <c r="I13" s="11"/>
      <c r="J13" s="11"/>
      <c r="K13" s="55" t="s">
        <v>63</v>
      </c>
      <c r="L13" s="55">
        <v>1</v>
      </c>
      <c r="M13" s="56"/>
      <c r="N13" s="62">
        <f>C19</f>
        <v>2500</v>
      </c>
      <c r="O13" s="62">
        <f>C19*C23</f>
        <v>400000</v>
      </c>
      <c r="P13" s="55">
        <v>1</v>
      </c>
      <c r="Q13" s="57">
        <f>S7</f>
        <v>0.6167763157894737</v>
      </c>
      <c r="R13" s="57">
        <f>T7</f>
        <v>98.68421052631578</v>
      </c>
      <c r="S13" s="11"/>
      <c r="T13" s="11"/>
      <c r="U13" s="11"/>
      <c r="V13" s="32"/>
    </row>
    <row r="14" spans="1:22" ht="12.75">
      <c r="A14" s="29"/>
      <c r="C14" s="16" t="s">
        <v>6</v>
      </c>
      <c r="D14" s="29"/>
      <c r="E14" s="11"/>
      <c r="F14" s="11"/>
      <c r="G14" s="11"/>
      <c r="H14" s="11"/>
      <c r="I14" s="11"/>
      <c r="J14" s="11"/>
      <c r="K14" s="11"/>
      <c r="L14" s="58">
        <f>IF(L12&gt;L13,ERROR,"")</f>
      </c>
      <c r="M14" s="59"/>
      <c r="N14" s="58">
        <f>IF(N12&gt;N13,ERROR,"")</f>
      </c>
      <c r="O14" s="58"/>
      <c r="P14" s="58">
        <f>IF(P12&gt;P13,ERROR,"")</f>
      </c>
      <c r="Q14" s="58">
        <f>IF(Q12&gt;Q13,ERROR,"")</f>
      </c>
      <c r="R14" s="58">
        <f>IF(R12&gt;R13,ERROR,"")</f>
      </c>
      <c r="S14" s="11"/>
      <c r="T14" s="11"/>
      <c r="U14" s="11"/>
      <c r="V14" s="32"/>
    </row>
    <row r="15" spans="1:22" ht="12.75">
      <c r="A15" s="29"/>
      <c r="C15" s="6">
        <f>'input template'!I13</f>
        <v>80</v>
      </c>
      <c r="D15" s="29"/>
      <c r="E15" s="8" t="s">
        <v>8</v>
      </c>
      <c r="F15" s="11"/>
      <c r="G15" s="11"/>
      <c r="H15" s="11"/>
      <c r="I15" s="11"/>
      <c r="J15" s="11"/>
      <c r="K15" s="11"/>
      <c r="L15" s="11"/>
      <c r="M15" s="32"/>
      <c r="Q15" s="11"/>
      <c r="R15" s="11"/>
      <c r="S15" s="11"/>
      <c r="T15" s="11"/>
      <c r="U15" s="11"/>
      <c r="V15" s="32"/>
    </row>
    <row r="16" spans="1:22" ht="12.75">
      <c r="A16" s="29"/>
      <c r="D16" s="29"/>
      <c r="E16" s="11"/>
      <c r="F16" s="11"/>
      <c r="G16" s="11"/>
      <c r="H16" s="11"/>
      <c r="L16" s="11"/>
      <c r="M16" s="32"/>
      <c r="R16" s="11"/>
      <c r="S16" s="11"/>
      <c r="T16" s="11"/>
      <c r="U16" s="11"/>
      <c r="V16" s="32"/>
    </row>
    <row r="17" spans="1:22" ht="12.75">
      <c r="A17" s="29"/>
      <c r="C17" s="16" t="s">
        <v>7</v>
      </c>
      <c r="D17" s="29"/>
      <c r="G17" s="16"/>
      <c r="L17" s="13"/>
      <c r="M17" s="33"/>
      <c r="V17" s="29"/>
    </row>
    <row r="18" spans="1:22" ht="12.75">
      <c r="A18" s="29"/>
      <c r="C18" s="16" t="s">
        <v>19</v>
      </c>
      <c r="D18" s="29"/>
      <c r="M18" s="29"/>
      <c r="V18" s="29"/>
    </row>
    <row r="19" spans="1:22" ht="12.75">
      <c r="A19" s="29"/>
      <c r="C19" s="12">
        <f>'input template'!I15</f>
        <v>2500</v>
      </c>
      <c r="D19" s="29"/>
      <c r="M19" s="29"/>
      <c r="V19" s="29"/>
    </row>
    <row r="20" spans="1:22" ht="12.75">
      <c r="A20" s="29"/>
      <c r="D20" s="29"/>
      <c r="M20" s="29"/>
      <c r="V20" s="29"/>
    </row>
    <row r="21" spans="1:22" ht="12.75">
      <c r="A21" s="29"/>
      <c r="C21" s="16" t="s">
        <v>27</v>
      </c>
      <c r="D21" s="29"/>
      <c r="M21" s="29"/>
      <c r="V21" s="29"/>
    </row>
    <row r="22" spans="1:22" ht="12.75">
      <c r="A22" s="29"/>
      <c r="C22" s="16" t="s">
        <v>28</v>
      </c>
      <c r="D22" s="29"/>
      <c r="M22" s="29"/>
      <c r="V22" s="29"/>
    </row>
    <row r="23" spans="1:22" ht="12.75">
      <c r="A23" s="29"/>
      <c r="C23" s="23">
        <f>'input template'!I17</f>
        <v>160</v>
      </c>
      <c r="D23" s="29"/>
      <c r="M23" s="29"/>
      <c r="V23" s="29"/>
    </row>
    <row r="24" spans="1:22" ht="12.75">
      <c r="A24" s="29"/>
      <c r="B24" s="29"/>
      <c r="C24" s="32"/>
      <c r="D24" s="29"/>
      <c r="E24" s="29"/>
      <c r="F24" s="29"/>
      <c r="G24" s="29"/>
      <c r="H24" s="29"/>
      <c r="I24" s="29"/>
      <c r="J24" s="29"/>
      <c r="K24" s="29"/>
      <c r="L24" s="29"/>
      <c r="M24" s="29"/>
      <c r="N24" s="29"/>
      <c r="O24" s="29"/>
      <c r="P24" s="29"/>
      <c r="Q24" s="29"/>
      <c r="R24" s="29"/>
      <c r="S24" s="29"/>
      <c r="T24" s="29"/>
      <c r="U24" s="29"/>
      <c r="V24" s="29"/>
    </row>
    <row r="25" spans="3:13" ht="12.75">
      <c r="C25" s="21"/>
      <c r="D25" s="5"/>
      <c r="M25" s="5"/>
    </row>
    <row r="26" ht="12.75">
      <c r="C26" t="s">
        <v>33</v>
      </c>
    </row>
    <row r="27" ht="12.75">
      <c r="C27" t="s">
        <v>14</v>
      </c>
    </row>
    <row r="29" spans="3:6" ht="12.75">
      <c r="C29" t="s">
        <v>18</v>
      </c>
      <c r="E29">
        <v>2.2956841139E-05</v>
      </c>
      <c r="F29" t="s">
        <v>27</v>
      </c>
    </row>
    <row r="31" ht="12.75">
      <c r="C31" t="s">
        <v>68</v>
      </c>
    </row>
    <row r="33" ht="12.75">
      <c r="C33" t="s">
        <v>67</v>
      </c>
    </row>
    <row r="35" ht="12.75">
      <c r="C35" t="s">
        <v>66</v>
      </c>
    </row>
    <row r="37" ht="12.75">
      <c r="C37" t="s">
        <v>75</v>
      </c>
    </row>
    <row r="38" ht="12.75">
      <c r="E38" s="18"/>
    </row>
  </sheetData>
  <sheetProtection/>
  <printOptions/>
  <pageMargins left="0.75" right="0.7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2:O65"/>
  <sheetViews>
    <sheetView zoomScalePageLayoutView="0" workbookViewId="0" topLeftCell="A1">
      <selection activeCell="Q16" sqref="Q16"/>
    </sheetView>
  </sheetViews>
  <sheetFormatPr defaultColWidth="9.140625" defaultRowHeight="12.75"/>
  <cols>
    <col min="1" max="1" width="4.140625" style="0" customWidth="1"/>
    <col min="2" max="2" width="12.140625" style="0" customWidth="1"/>
  </cols>
  <sheetData>
    <row r="2" ht="12.75">
      <c r="O2" t="s">
        <v>22</v>
      </c>
    </row>
    <row r="3" ht="12.75">
      <c r="O3" t="s">
        <v>23</v>
      </c>
    </row>
    <row r="4" ht="12.75">
      <c r="O4" t="s">
        <v>24</v>
      </c>
    </row>
    <row r="5" ht="12.75">
      <c r="O5" t="s">
        <v>25</v>
      </c>
    </row>
    <row r="43" ht="12.75">
      <c r="A43" t="s">
        <v>34</v>
      </c>
    </row>
    <row r="44" ht="12.75">
      <c r="B44" t="s">
        <v>36</v>
      </c>
    </row>
    <row r="45" spans="1:4" ht="12.75">
      <c r="A45" t="s">
        <v>35</v>
      </c>
      <c r="B45" t="s">
        <v>37</v>
      </c>
      <c r="C45" t="s">
        <v>38</v>
      </c>
      <c r="D45" t="s">
        <v>39</v>
      </c>
    </row>
    <row r="46" spans="1:4" ht="12.75">
      <c r="A46">
        <v>1</v>
      </c>
      <c r="B46" s="36">
        <v>17.5</v>
      </c>
      <c r="C46" s="35">
        <v>53.6499</v>
      </c>
      <c r="D46" s="35">
        <v>60.355</v>
      </c>
    </row>
    <row r="47" spans="1:4" ht="12.75">
      <c r="A47">
        <v>2</v>
      </c>
      <c r="B47" s="36">
        <v>1.3333</v>
      </c>
      <c r="C47" s="35">
        <v>26.8631</v>
      </c>
      <c r="D47" s="35">
        <v>-3.3896</v>
      </c>
    </row>
    <row r="48" spans="1:4" ht="12.75">
      <c r="A48">
        <v>3</v>
      </c>
      <c r="B48" s="36">
        <v>1.25</v>
      </c>
      <c r="C48" s="35">
        <v>-31.6092</v>
      </c>
      <c r="D48" s="35">
        <v>-3.9818</v>
      </c>
    </row>
    <row r="49" spans="1:4" ht="12.75">
      <c r="A49">
        <v>4</v>
      </c>
      <c r="B49" s="36">
        <v>21</v>
      </c>
      <c r="C49" s="35">
        <v>59.631</v>
      </c>
      <c r="D49" s="35">
        <v>60.7549</v>
      </c>
    </row>
    <row r="50" spans="1:4" ht="12.75">
      <c r="A50">
        <v>5</v>
      </c>
      <c r="B50" s="36">
        <v>1.4167</v>
      </c>
      <c r="C50" s="35">
        <v>2.832</v>
      </c>
      <c r="D50" s="35">
        <v>-2.8001</v>
      </c>
    </row>
    <row r="51" spans="1:4" ht="12.75">
      <c r="A51">
        <v>6</v>
      </c>
      <c r="B51" s="36">
        <v>4.5</v>
      </c>
      <c r="C51" s="35">
        <v>-16.7656</v>
      </c>
      <c r="D51" s="35">
        <v>17.1108</v>
      </c>
    </row>
    <row r="52" spans="1:4" ht="12.75">
      <c r="A52">
        <v>7</v>
      </c>
      <c r="B52" s="36">
        <v>4</v>
      </c>
      <c r="C52" s="35">
        <v>29.6161</v>
      </c>
      <c r="D52" s="35">
        <v>14.1335</v>
      </c>
    </row>
    <row r="53" spans="1:4" ht="12.75">
      <c r="A53">
        <v>8</v>
      </c>
      <c r="B53" s="36">
        <v>6.6</v>
      </c>
      <c r="C53" s="35">
        <v>18.1693</v>
      </c>
      <c r="D53" s="35">
        <v>28.5526</v>
      </c>
    </row>
    <row r="54" spans="1:4" ht="12.75">
      <c r="A54">
        <v>9</v>
      </c>
      <c r="B54" s="36">
        <v>8.25</v>
      </c>
      <c r="C54" s="35">
        <v>52.9661</v>
      </c>
      <c r="D54" s="35">
        <v>36.338</v>
      </c>
    </row>
    <row r="55" spans="1:4" ht="12.75">
      <c r="A55">
        <v>10</v>
      </c>
      <c r="B55" s="36">
        <v>6</v>
      </c>
      <c r="C55" s="35">
        <v>50.4041</v>
      </c>
      <c r="D55" s="35">
        <v>25.4587</v>
      </c>
    </row>
    <row r="56" spans="1:4" ht="12.75">
      <c r="A56">
        <v>11</v>
      </c>
      <c r="B56" s="36">
        <v>29.5</v>
      </c>
      <c r="C56" s="35">
        <v>36.2509</v>
      </c>
      <c r="D56" s="35">
        <v>41.8687</v>
      </c>
    </row>
    <row r="57" spans="1:4" ht="12.75">
      <c r="A57">
        <v>12</v>
      </c>
      <c r="B57" s="36">
        <v>9</v>
      </c>
      <c r="C57" s="35">
        <v>39.5753</v>
      </c>
      <c r="D57" s="35">
        <v>39.5264</v>
      </c>
    </row>
    <row r="58" spans="1:4" ht="12.75">
      <c r="A58">
        <v>13</v>
      </c>
      <c r="B58" s="36">
        <v>36.33</v>
      </c>
      <c r="C58" s="35">
        <v>59.5555</v>
      </c>
      <c r="D58" s="35">
        <v>27.1777</v>
      </c>
    </row>
    <row r="59" spans="1:4" ht="12.75">
      <c r="A59">
        <v>14</v>
      </c>
      <c r="B59" s="36">
        <v>21</v>
      </c>
      <c r="C59" s="35">
        <v>64.4316</v>
      </c>
      <c r="D59" s="35">
        <v>60.7549</v>
      </c>
    </row>
    <row r="60" spans="1:4" ht="12.75">
      <c r="A60">
        <v>15</v>
      </c>
      <c r="B60" s="36">
        <v>10.4</v>
      </c>
      <c r="C60" s="35">
        <v>-8.8366</v>
      </c>
      <c r="D60" s="35">
        <v>44.8921</v>
      </c>
    </row>
    <row r="61" spans="1:4" ht="12.75">
      <c r="A61">
        <v>16</v>
      </c>
      <c r="B61" s="36">
        <v>5</v>
      </c>
      <c r="C61" s="35">
        <v>-24.57</v>
      </c>
      <c r="D61" s="35">
        <v>19.9908</v>
      </c>
    </row>
    <row r="62" spans="1:4" ht="12.75">
      <c r="A62">
        <v>17</v>
      </c>
      <c r="B62" s="36">
        <v>22</v>
      </c>
      <c r="C62" s="35">
        <v>74.3219</v>
      </c>
      <c r="D62" s="35">
        <v>59.9931</v>
      </c>
    </row>
    <row r="63" spans="1:4" ht="12.75">
      <c r="A63">
        <v>18</v>
      </c>
      <c r="B63" s="36">
        <v>5</v>
      </c>
      <c r="C63" s="35">
        <v>36.9841</v>
      </c>
      <c r="D63" s="35">
        <v>19.9908</v>
      </c>
    </row>
    <row r="64" spans="1:4" ht="12.75">
      <c r="A64">
        <v>19</v>
      </c>
      <c r="B64" s="36">
        <v>10.75</v>
      </c>
      <c r="C64" s="35">
        <v>72.2854</v>
      </c>
      <c r="D64" s="35">
        <v>46.1143</v>
      </c>
    </row>
    <row r="65" spans="1:4" ht="12.75">
      <c r="A65">
        <v>20</v>
      </c>
      <c r="B65" s="36">
        <v>6</v>
      </c>
      <c r="C65" s="35">
        <v>22.5449</v>
      </c>
      <c r="D65" s="35">
        <v>25.4587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29:I59"/>
  <sheetViews>
    <sheetView zoomScalePageLayoutView="0" workbookViewId="0" topLeftCell="A11">
      <selection activeCell="K37" sqref="K37"/>
    </sheetView>
  </sheetViews>
  <sheetFormatPr defaultColWidth="9.140625" defaultRowHeight="12.75"/>
  <cols>
    <col min="2" max="2" width="11.00390625" style="0" customWidth="1"/>
    <col min="5" max="5" width="4.00390625" style="0" customWidth="1"/>
  </cols>
  <sheetData>
    <row r="29" spans="8:9" ht="12.75">
      <c r="H29" t="s">
        <v>50</v>
      </c>
      <c r="I29" t="s">
        <v>50</v>
      </c>
    </row>
    <row r="37" spans="2:9" ht="12.75">
      <c r="B37" t="s">
        <v>36</v>
      </c>
      <c r="C37" t="s">
        <v>47</v>
      </c>
      <c r="D37" t="s">
        <v>49</v>
      </c>
      <c r="G37" t="s">
        <v>36</v>
      </c>
      <c r="H37" t="s">
        <v>47</v>
      </c>
      <c r="I37" t="s">
        <v>49</v>
      </c>
    </row>
    <row r="38" spans="1:9" ht="12.75">
      <c r="A38" t="s">
        <v>35</v>
      </c>
      <c r="B38" t="s">
        <v>37</v>
      </c>
      <c r="C38" t="s">
        <v>48</v>
      </c>
      <c r="D38" t="s">
        <v>48</v>
      </c>
      <c r="F38" t="s">
        <v>35</v>
      </c>
      <c r="G38" t="s">
        <v>37</v>
      </c>
      <c r="H38" t="s">
        <v>48</v>
      </c>
      <c r="I38" t="s">
        <v>48</v>
      </c>
    </row>
    <row r="39" spans="1:9" ht="12.75">
      <c r="A39">
        <v>1</v>
      </c>
      <c r="B39" s="36">
        <v>17.5</v>
      </c>
      <c r="C39">
        <v>5.80973</v>
      </c>
      <c r="D39">
        <v>4.07311</v>
      </c>
      <c r="F39">
        <v>1</v>
      </c>
      <c r="G39" s="36">
        <v>17.5</v>
      </c>
      <c r="H39">
        <f>C39*100</f>
        <v>580.973</v>
      </c>
      <c r="I39">
        <f>D39*100</f>
        <v>407.311</v>
      </c>
    </row>
    <row r="40" spans="1:9" ht="12.75">
      <c r="A40">
        <v>2</v>
      </c>
      <c r="B40" s="36">
        <v>1.3333</v>
      </c>
      <c r="C40">
        <v>0.02684</v>
      </c>
      <c r="D40">
        <v>-0.88617</v>
      </c>
      <c r="F40">
        <v>2</v>
      </c>
      <c r="G40" s="36">
        <v>1.3333</v>
      </c>
      <c r="H40">
        <f aca="true" t="shared" si="0" ref="H40:H58">C40*100</f>
        <v>2.6839999999999997</v>
      </c>
      <c r="I40">
        <f aca="true" t="shared" si="1" ref="I40:I58">D40*100</f>
        <v>-88.617</v>
      </c>
    </row>
    <row r="41" spans="1:9" ht="12.75">
      <c r="A41">
        <v>3</v>
      </c>
      <c r="B41" s="36">
        <v>1.25</v>
      </c>
      <c r="C41">
        <v>-0.02857</v>
      </c>
      <c r="D41">
        <v>-0.91174</v>
      </c>
      <c r="F41">
        <v>3</v>
      </c>
      <c r="G41" s="36">
        <v>1.25</v>
      </c>
      <c r="H41">
        <f t="shared" si="0"/>
        <v>-2.857</v>
      </c>
      <c r="I41">
        <f t="shared" si="1"/>
        <v>-91.174</v>
      </c>
    </row>
    <row r="42" spans="1:9" ht="12.75">
      <c r="A42">
        <v>4</v>
      </c>
      <c r="B42" s="36">
        <v>21</v>
      </c>
      <c r="C42">
        <v>5.42915</v>
      </c>
      <c r="D42">
        <v>5.14676</v>
      </c>
      <c r="F42">
        <v>4</v>
      </c>
      <c r="G42" s="36">
        <v>21</v>
      </c>
      <c r="H42">
        <f t="shared" si="0"/>
        <v>542.915</v>
      </c>
      <c r="I42">
        <f t="shared" si="1"/>
        <v>514.6759999999999</v>
      </c>
    </row>
    <row r="43" spans="1:9" ht="12.75">
      <c r="A43">
        <v>5</v>
      </c>
      <c r="B43" s="36">
        <v>1.4167</v>
      </c>
      <c r="C43">
        <v>0.00357</v>
      </c>
      <c r="D43">
        <v>-0.86061</v>
      </c>
      <c r="F43">
        <v>5</v>
      </c>
      <c r="G43" s="36">
        <v>1.4167</v>
      </c>
      <c r="H43">
        <f t="shared" si="0"/>
        <v>0.357</v>
      </c>
      <c r="I43">
        <f t="shared" si="1"/>
        <v>-86.06099999999999</v>
      </c>
    </row>
    <row r="44" spans="1:9" ht="12.75">
      <c r="A44">
        <v>6</v>
      </c>
      <c r="B44" s="36">
        <v>4.5</v>
      </c>
      <c r="C44">
        <v>-0.25526</v>
      </c>
      <c r="D44">
        <v>0.08523</v>
      </c>
      <c r="F44">
        <v>6</v>
      </c>
      <c r="G44" s="36">
        <v>4.5</v>
      </c>
      <c r="H44">
        <f t="shared" si="0"/>
        <v>-25.526</v>
      </c>
      <c r="I44">
        <f t="shared" si="1"/>
        <v>8.523</v>
      </c>
    </row>
    <row r="45" spans="1:9" ht="12.75">
      <c r="A45">
        <v>7</v>
      </c>
      <c r="B45" s="36">
        <v>4</v>
      </c>
      <c r="C45">
        <v>0.21263</v>
      </c>
      <c r="D45">
        <v>-0.06815</v>
      </c>
      <c r="F45">
        <v>7</v>
      </c>
      <c r="G45" s="36">
        <v>4</v>
      </c>
      <c r="H45">
        <f t="shared" si="0"/>
        <v>21.263</v>
      </c>
      <c r="I45">
        <f t="shared" si="1"/>
        <v>-6.815</v>
      </c>
    </row>
    <row r="46" spans="1:9" ht="12.75">
      <c r="A46">
        <v>8</v>
      </c>
      <c r="B46" s="36">
        <v>6.6</v>
      </c>
      <c r="C46">
        <v>0.22342</v>
      </c>
      <c r="D46">
        <v>0.72943</v>
      </c>
      <c r="F46">
        <v>8</v>
      </c>
      <c r="G46" s="36">
        <v>6.6</v>
      </c>
      <c r="H46">
        <f t="shared" si="0"/>
        <v>22.342000000000002</v>
      </c>
      <c r="I46">
        <f t="shared" si="1"/>
        <v>72.943</v>
      </c>
    </row>
    <row r="47" spans="1:9" ht="12.75">
      <c r="A47">
        <v>9</v>
      </c>
      <c r="B47" s="36">
        <v>8.25</v>
      </c>
      <c r="C47">
        <v>0.8773</v>
      </c>
      <c r="D47">
        <v>1.23558</v>
      </c>
      <c r="F47">
        <v>9</v>
      </c>
      <c r="G47" s="36">
        <v>8.25</v>
      </c>
      <c r="H47">
        <f t="shared" si="0"/>
        <v>87.72999999999999</v>
      </c>
      <c r="I47">
        <f t="shared" si="1"/>
        <v>123.55799999999999</v>
      </c>
    </row>
    <row r="48" spans="1:9" ht="12.75">
      <c r="A48">
        <v>10</v>
      </c>
      <c r="B48" s="36">
        <v>6</v>
      </c>
      <c r="C48">
        <v>0.32393</v>
      </c>
      <c r="D48">
        <v>0.54537</v>
      </c>
      <c r="F48">
        <v>10</v>
      </c>
      <c r="G48" s="36">
        <v>6</v>
      </c>
      <c r="H48">
        <f t="shared" si="0"/>
        <v>32.393</v>
      </c>
      <c r="I48">
        <f t="shared" si="1"/>
        <v>54.537</v>
      </c>
    </row>
    <row r="49" spans="1:9" ht="12.75">
      <c r="A49">
        <v>11</v>
      </c>
      <c r="B49" s="36">
        <v>29.5</v>
      </c>
      <c r="C49">
        <v>5.31399</v>
      </c>
      <c r="D49">
        <v>7.75422</v>
      </c>
      <c r="F49">
        <v>11</v>
      </c>
      <c r="G49" s="36">
        <v>29.5</v>
      </c>
      <c r="H49">
        <f t="shared" si="0"/>
        <v>531.399</v>
      </c>
      <c r="I49">
        <f t="shared" si="1"/>
        <v>775.422</v>
      </c>
    </row>
    <row r="50" spans="1:9" ht="12.75">
      <c r="A50">
        <v>12</v>
      </c>
      <c r="B50" s="36">
        <v>9</v>
      </c>
      <c r="C50">
        <v>0.38336</v>
      </c>
      <c r="D50">
        <v>1.46565</v>
      </c>
      <c r="F50">
        <v>12</v>
      </c>
      <c r="G50" s="36">
        <v>9</v>
      </c>
      <c r="H50">
        <f t="shared" si="0"/>
        <v>38.336</v>
      </c>
      <c r="I50">
        <f t="shared" si="1"/>
        <v>146.565</v>
      </c>
    </row>
    <row r="51" spans="1:9" ht="12.75">
      <c r="A51">
        <v>13</v>
      </c>
      <c r="B51" s="36">
        <v>36.33</v>
      </c>
      <c r="C51">
        <v>0.70946</v>
      </c>
      <c r="D51">
        <v>0.6466</v>
      </c>
      <c r="F51">
        <v>13</v>
      </c>
      <c r="G51" s="36">
        <v>36.33</v>
      </c>
      <c r="H51">
        <f t="shared" si="0"/>
        <v>70.946</v>
      </c>
      <c r="I51">
        <f t="shared" si="1"/>
        <v>64.66</v>
      </c>
    </row>
    <row r="52" spans="1:9" ht="12.75">
      <c r="A52">
        <v>14</v>
      </c>
      <c r="B52" s="36">
        <v>21</v>
      </c>
      <c r="C52">
        <v>6.50582</v>
      </c>
      <c r="D52">
        <v>5.14676</v>
      </c>
      <c r="F52">
        <v>14</v>
      </c>
      <c r="G52" s="36">
        <v>21</v>
      </c>
      <c r="H52">
        <f t="shared" si="0"/>
        <v>650.582</v>
      </c>
      <c r="I52">
        <f t="shared" si="1"/>
        <v>514.6759999999999</v>
      </c>
    </row>
    <row r="53" spans="1:9" ht="12.75">
      <c r="A53">
        <v>15</v>
      </c>
      <c r="B53" s="36">
        <v>10.4</v>
      </c>
      <c r="C53">
        <v>-0.27218</v>
      </c>
      <c r="D53">
        <v>1.89511</v>
      </c>
      <c r="F53">
        <v>15</v>
      </c>
      <c r="G53" s="36">
        <v>10.4</v>
      </c>
      <c r="H53">
        <f t="shared" si="0"/>
        <v>-27.217999999999996</v>
      </c>
      <c r="I53">
        <f t="shared" si="1"/>
        <v>189.511</v>
      </c>
    </row>
    <row r="54" spans="1:9" ht="12.75">
      <c r="A54">
        <v>16</v>
      </c>
      <c r="B54" s="36">
        <v>5</v>
      </c>
      <c r="C54">
        <v>-0.15872</v>
      </c>
      <c r="D54">
        <v>0.23861</v>
      </c>
      <c r="F54">
        <v>16</v>
      </c>
      <c r="G54" s="36">
        <v>5</v>
      </c>
      <c r="H54">
        <f t="shared" si="0"/>
        <v>-15.872</v>
      </c>
      <c r="I54">
        <f t="shared" si="1"/>
        <v>23.860999999999997</v>
      </c>
    </row>
    <row r="55" spans="1:9" ht="12.75">
      <c r="A55">
        <v>17</v>
      </c>
      <c r="B55" s="36">
        <v>22</v>
      </c>
      <c r="C55">
        <v>8.19053</v>
      </c>
      <c r="D55">
        <v>5.45352</v>
      </c>
      <c r="F55">
        <v>17</v>
      </c>
      <c r="G55" s="36">
        <v>22</v>
      </c>
      <c r="H55">
        <f t="shared" si="0"/>
        <v>819.0530000000001</v>
      </c>
      <c r="I55">
        <f t="shared" si="1"/>
        <v>545.352</v>
      </c>
    </row>
    <row r="56" spans="1:9" ht="12.75">
      <c r="A56">
        <v>18</v>
      </c>
      <c r="B56" s="36">
        <v>5</v>
      </c>
      <c r="C56">
        <v>0.13958</v>
      </c>
      <c r="D56">
        <v>0.23861</v>
      </c>
      <c r="F56">
        <v>18</v>
      </c>
      <c r="G56" s="36">
        <v>5</v>
      </c>
      <c r="H56">
        <f t="shared" si="0"/>
        <v>13.958</v>
      </c>
      <c r="I56">
        <f t="shared" si="1"/>
        <v>23.860999999999997</v>
      </c>
    </row>
    <row r="57" spans="1:9" ht="12.75">
      <c r="A57">
        <v>19</v>
      </c>
      <c r="B57" s="36">
        <v>10.75</v>
      </c>
      <c r="C57">
        <v>0.90661</v>
      </c>
      <c r="D57">
        <v>2.00248</v>
      </c>
      <c r="F57">
        <v>19</v>
      </c>
      <c r="G57" s="36">
        <v>10.75</v>
      </c>
      <c r="H57">
        <f t="shared" si="0"/>
        <v>90.661</v>
      </c>
      <c r="I57">
        <f t="shared" si="1"/>
        <v>200.248</v>
      </c>
    </row>
    <row r="58" spans="1:9" ht="12.75">
      <c r="A58">
        <v>20</v>
      </c>
      <c r="B58" s="36">
        <v>6</v>
      </c>
      <c r="C58">
        <v>0.14358</v>
      </c>
      <c r="D58">
        <v>0.54537</v>
      </c>
      <c r="F58">
        <v>20</v>
      </c>
      <c r="G58" s="36">
        <v>6</v>
      </c>
      <c r="H58">
        <f t="shared" si="0"/>
        <v>14.358</v>
      </c>
      <c r="I58">
        <f t="shared" si="1"/>
        <v>54.537</v>
      </c>
    </row>
    <row r="59" ht="12.75">
      <c r="G59" t="s">
        <v>51</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Q40"/>
  <sheetViews>
    <sheetView zoomScalePageLayoutView="0" workbookViewId="0" topLeftCell="A10">
      <selection activeCell="F32" sqref="F32"/>
    </sheetView>
  </sheetViews>
  <sheetFormatPr defaultColWidth="9.140625" defaultRowHeight="12.75"/>
  <cols>
    <col min="1" max="1" width="1.421875" style="0" customWidth="1"/>
    <col min="2" max="2" width="24.00390625" style="0" customWidth="1"/>
    <col min="4" max="4" width="7.00390625" style="0" customWidth="1"/>
    <col min="5" max="5" width="2.57421875" style="0" customWidth="1"/>
    <col min="10" max="10" width="10.7109375" style="0" customWidth="1"/>
    <col min="12" max="12" width="6.00390625" style="0" customWidth="1"/>
    <col min="15" max="15" width="12.57421875" style="0" customWidth="1"/>
  </cols>
  <sheetData>
    <row r="1" ht="7.5" customHeight="1"/>
    <row r="2" spans="2:17" ht="54" customHeight="1">
      <c r="B2" s="4"/>
      <c r="C2" s="4"/>
      <c r="D2" s="4"/>
      <c r="E2" s="4"/>
      <c r="F2" s="4"/>
      <c r="G2" s="4"/>
      <c r="H2" s="4"/>
      <c r="I2" s="4"/>
      <c r="J2" s="4"/>
      <c r="K2" s="4"/>
      <c r="L2" s="4"/>
      <c r="M2" s="4"/>
      <c r="N2" s="5"/>
      <c r="O2" s="5"/>
      <c r="P2" s="5"/>
      <c r="Q2" s="5"/>
    </row>
    <row r="3" spans="2:17" ht="12.75">
      <c r="B3" s="4"/>
      <c r="C3" s="4"/>
      <c r="D3" s="4"/>
      <c r="E3" s="4"/>
      <c r="F3" s="4"/>
      <c r="G3" s="4"/>
      <c r="H3" s="4"/>
      <c r="I3" s="4"/>
      <c r="J3" s="4"/>
      <c r="K3" s="4"/>
      <c r="L3" s="4"/>
      <c r="M3" s="4"/>
      <c r="N3" s="5"/>
      <c r="O3" s="5"/>
      <c r="P3" s="5"/>
      <c r="Q3" s="5"/>
    </row>
    <row r="4" spans="2:17" ht="12.75">
      <c r="B4" s="4"/>
      <c r="C4" s="4"/>
      <c r="D4" s="4"/>
      <c r="E4" s="4"/>
      <c r="F4" s="4"/>
      <c r="G4" s="4"/>
      <c r="H4" s="4"/>
      <c r="I4" s="4"/>
      <c r="J4" s="4"/>
      <c r="K4" s="4"/>
      <c r="L4" s="4"/>
      <c r="M4" s="4"/>
      <c r="N4" s="5"/>
      <c r="O4" s="5"/>
      <c r="P4" s="5"/>
      <c r="Q4" s="5"/>
    </row>
    <row r="5" spans="2:17" ht="12.75">
      <c r="B5" s="4"/>
      <c r="C5" s="4"/>
      <c r="D5" s="4"/>
      <c r="E5" s="4"/>
      <c r="F5" s="4"/>
      <c r="G5" s="4"/>
      <c r="H5" s="4"/>
      <c r="I5" s="4"/>
      <c r="J5" s="4"/>
      <c r="K5" s="4"/>
      <c r="L5" s="4"/>
      <c r="M5" s="4"/>
      <c r="N5" s="5"/>
      <c r="O5" s="5"/>
      <c r="P5" s="5"/>
      <c r="Q5" s="5"/>
    </row>
    <row r="6" spans="2:17" ht="12.75">
      <c r="B6" s="4"/>
      <c r="C6" s="4"/>
      <c r="D6" s="4"/>
      <c r="E6" s="4"/>
      <c r="F6" s="4"/>
      <c r="G6" s="4"/>
      <c r="H6" s="4"/>
      <c r="I6" s="4"/>
      <c r="J6" s="4"/>
      <c r="K6" s="4"/>
      <c r="L6" s="4"/>
      <c r="M6" s="4"/>
      <c r="N6" s="5"/>
      <c r="O6" s="5"/>
      <c r="P6" s="5"/>
      <c r="Q6" s="5"/>
    </row>
    <row r="7" spans="2:17" ht="12.75">
      <c r="B7" s="4"/>
      <c r="C7" s="4"/>
      <c r="D7" s="4"/>
      <c r="E7" s="4"/>
      <c r="F7" s="4"/>
      <c r="G7" s="4"/>
      <c r="H7" s="4"/>
      <c r="I7" s="4"/>
      <c r="J7" s="4"/>
      <c r="K7" s="4"/>
      <c r="L7" s="4"/>
      <c r="M7" s="4"/>
      <c r="N7" s="5"/>
      <c r="O7" s="5"/>
      <c r="P7" s="5"/>
      <c r="Q7" s="5"/>
    </row>
    <row r="8" spans="2:17" ht="12.75">
      <c r="B8" s="4"/>
      <c r="C8" s="4"/>
      <c r="D8" s="4"/>
      <c r="E8" s="4"/>
      <c r="F8" s="4"/>
      <c r="G8" s="4"/>
      <c r="H8" s="4"/>
      <c r="I8" s="4"/>
      <c r="J8" s="4"/>
      <c r="K8" s="4"/>
      <c r="L8" s="4"/>
      <c r="M8" s="4"/>
      <c r="N8" s="5"/>
      <c r="O8" s="5"/>
      <c r="P8" s="5"/>
      <c r="Q8" s="5"/>
    </row>
    <row r="9" spans="2:17" ht="12.75">
      <c r="B9" s="4"/>
      <c r="C9" s="4"/>
      <c r="D9" s="4"/>
      <c r="E9" s="4"/>
      <c r="F9" s="4"/>
      <c r="G9" s="4"/>
      <c r="H9" s="4"/>
      <c r="I9" s="4"/>
      <c r="J9" s="4"/>
      <c r="K9" s="4"/>
      <c r="L9" s="4"/>
      <c r="M9" s="4"/>
      <c r="N9" s="5"/>
      <c r="O9" s="5"/>
      <c r="P9" s="5"/>
      <c r="Q9" s="5"/>
    </row>
    <row r="10" spans="2:17" ht="27" customHeight="1">
      <c r="B10" s="4"/>
      <c r="C10" s="4"/>
      <c r="D10" s="4"/>
      <c r="E10" s="4"/>
      <c r="F10" s="4"/>
      <c r="G10" s="4"/>
      <c r="H10" s="4"/>
      <c r="I10" s="4"/>
      <c r="J10" s="4"/>
      <c r="K10" s="4"/>
      <c r="L10" s="4"/>
      <c r="M10" s="4"/>
      <c r="N10" s="5"/>
      <c r="O10" s="5"/>
      <c r="P10" s="5"/>
      <c r="Q10" s="5"/>
    </row>
    <row r="11" spans="2:17" ht="12.75">
      <c r="B11" s="4"/>
      <c r="C11" s="4"/>
      <c r="D11" s="4"/>
      <c r="E11" s="4"/>
      <c r="F11" s="4"/>
      <c r="G11" s="4"/>
      <c r="H11" s="4"/>
      <c r="I11" s="4"/>
      <c r="J11" s="4"/>
      <c r="K11" s="4"/>
      <c r="L11" s="4"/>
      <c r="M11" s="4"/>
      <c r="N11" s="5"/>
      <c r="O11" s="5"/>
      <c r="P11" s="5"/>
      <c r="Q11" s="5"/>
    </row>
    <row r="12" spans="2:17" ht="12.75">
      <c r="B12" s="4"/>
      <c r="C12" s="4"/>
      <c r="D12" s="4"/>
      <c r="E12" s="4"/>
      <c r="F12" s="4"/>
      <c r="G12" s="4"/>
      <c r="H12" s="4"/>
      <c r="I12" s="4"/>
      <c r="J12" s="4"/>
      <c r="K12" s="4"/>
      <c r="L12" s="4"/>
      <c r="M12" s="4"/>
      <c r="N12" s="5"/>
      <c r="O12" s="5"/>
      <c r="P12" s="5"/>
      <c r="Q12" s="5"/>
    </row>
    <row r="13" spans="2:17" ht="29.25" customHeight="1">
      <c r="B13" s="4"/>
      <c r="C13" s="2"/>
      <c r="D13" s="2"/>
      <c r="E13" s="2"/>
      <c r="F13" s="4"/>
      <c r="G13" s="4"/>
      <c r="H13" s="4"/>
      <c r="I13" s="4"/>
      <c r="J13" s="4"/>
      <c r="K13" s="4"/>
      <c r="L13" s="4"/>
      <c r="M13" s="4"/>
      <c r="N13" s="5"/>
      <c r="O13" s="5"/>
      <c r="P13" s="5"/>
      <c r="Q13" s="5"/>
    </row>
    <row r="14" spans="2:17" ht="15" customHeight="1">
      <c r="B14" s="4"/>
      <c r="C14" s="9">
        <v>20</v>
      </c>
      <c r="D14" s="3" t="s">
        <v>2</v>
      </c>
      <c r="E14" s="2" t="s">
        <v>0</v>
      </c>
      <c r="F14" s="4"/>
      <c r="G14" s="4"/>
      <c r="H14" s="4"/>
      <c r="I14" s="4"/>
      <c r="J14" s="4"/>
      <c r="K14" s="4"/>
      <c r="L14" s="4"/>
      <c r="M14" s="4"/>
      <c r="N14" s="5"/>
      <c r="O14" s="5"/>
      <c r="P14" s="5"/>
      <c r="Q14" s="5"/>
    </row>
    <row r="15" spans="2:17" ht="15" customHeight="1">
      <c r="B15" s="4"/>
      <c r="C15" s="9">
        <v>20</v>
      </c>
      <c r="D15" s="3" t="s">
        <v>1</v>
      </c>
      <c r="E15" s="2" t="s">
        <v>0</v>
      </c>
      <c r="F15" s="4"/>
      <c r="G15" s="6">
        <v>500</v>
      </c>
      <c r="H15" s="7" t="s">
        <v>9</v>
      </c>
      <c r="I15" s="2"/>
      <c r="J15" s="2"/>
      <c r="K15" s="2"/>
      <c r="L15" s="4"/>
      <c r="M15" s="4"/>
      <c r="N15" s="5"/>
      <c r="O15" s="5"/>
      <c r="P15" s="5"/>
      <c r="Q15" s="5"/>
    </row>
    <row r="16" spans="2:17" ht="15" customHeight="1">
      <c r="B16" s="4"/>
      <c r="C16" s="9">
        <v>30</v>
      </c>
      <c r="D16" s="3" t="s">
        <v>11</v>
      </c>
      <c r="E16" s="2" t="s">
        <v>0</v>
      </c>
      <c r="F16" s="4"/>
      <c r="G16" s="4"/>
      <c r="H16" s="4"/>
      <c r="I16" s="4"/>
      <c r="J16" s="4"/>
      <c r="K16" s="4"/>
      <c r="L16" s="4"/>
      <c r="M16" s="4"/>
      <c r="N16" s="5"/>
      <c r="O16" s="5"/>
      <c r="P16" s="5"/>
      <c r="Q16" s="5"/>
    </row>
    <row r="17" spans="2:17" ht="15" customHeight="1">
      <c r="B17" s="4"/>
      <c r="C17" s="9">
        <v>14</v>
      </c>
      <c r="D17" s="3" t="s">
        <v>12</v>
      </c>
      <c r="E17" s="2" t="s">
        <v>0</v>
      </c>
      <c r="F17" s="4"/>
      <c r="G17" s="10">
        <v>2500</v>
      </c>
      <c r="H17" s="7" t="s">
        <v>46</v>
      </c>
      <c r="I17" s="2"/>
      <c r="J17" s="2"/>
      <c r="K17" s="2"/>
      <c r="L17" s="2"/>
      <c r="M17" s="4"/>
      <c r="N17" s="5"/>
      <c r="O17" s="5"/>
      <c r="P17" s="5"/>
      <c r="Q17" s="5"/>
    </row>
    <row r="18" spans="2:17" ht="15" customHeight="1">
      <c r="B18" s="4"/>
      <c r="C18" s="9">
        <v>16</v>
      </c>
      <c r="D18" s="3" t="s">
        <v>13</v>
      </c>
      <c r="E18" s="2" t="s">
        <v>0</v>
      </c>
      <c r="F18" s="4"/>
      <c r="G18" s="4"/>
      <c r="H18" s="4"/>
      <c r="I18" s="4"/>
      <c r="J18" s="4"/>
      <c r="K18" s="4"/>
      <c r="L18" s="4"/>
      <c r="M18" s="4"/>
      <c r="N18" s="5"/>
      <c r="O18" s="5"/>
      <c r="P18" s="5"/>
      <c r="Q18" s="5"/>
    </row>
    <row r="19" spans="2:17" ht="12.75">
      <c r="B19" s="4"/>
      <c r="C19" s="26">
        <f>IF((SUM(C14:C18))&lt;&gt;100,"DOES NOT ADD UP TO 100%","")</f>
      </c>
      <c r="D19" s="4"/>
      <c r="E19" s="4"/>
      <c r="F19" s="4"/>
      <c r="G19" s="4"/>
      <c r="H19" s="4"/>
      <c r="I19" s="4"/>
      <c r="J19" s="4"/>
      <c r="K19" s="4"/>
      <c r="L19" s="4"/>
      <c r="M19" s="4"/>
      <c r="N19" s="5"/>
      <c r="O19" s="5"/>
      <c r="P19" s="5"/>
      <c r="Q19" s="5"/>
    </row>
    <row r="20" spans="2:17" ht="12.75" customHeight="1">
      <c r="B20" s="4"/>
      <c r="C20" s="22">
        <v>160</v>
      </c>
      <c r="D20" s="7" t="s">
        <v>26</v>
      </c>
      <c r="E20" s="7"/>
      <c r="F20" s="2"/>
      <c r="G20" s="2"/>
      <c r="H20" s="2"/>
      <c r="I20" s="4"/>
      <c r="J20" s="4"/>
      <c r="K20" s="4"/>
      <c r="L20" s="4"/>
      <c r="M20" s="4"/>
      <c r="N20" s="5"/>
      <c r="O20" s="5"/>
      <c r="P20" s="5"/>
      <c r="Q20" s="5"/>
    </row>
    <row r="21" spans="2:17" ht="12.75">
      <c r="B21" s="4"/>
      <c r="C21" s="25"/>
      <c r="D21" s="4"/>
      <c r="E21" s="4"/>
      <c r="F21" s="4"/>
      <c r="G21" s="4"/>
      <c r="H21" s="4"/>
      <c r="I21" s="4"/>
      <c r="J21" s="4"/>
      <c r="K21" s="4"/>
      <c r="L21" s="4"/>
      <c r="M21" s="4"/>
      <c r="N21" s="5"/>
      <c r="O21" s="5"/>
      <c r="P21" s="5"/>
      <c r="Q21" s="5"/>
    </row>
    <row r="22" spans="2:17" ht="12.75">
      <c r="B22" s="20"/>
      <c r="C22" s="20"/>
      <c r="D22" s="20"/>
      <c r="E22" s="20"/>
      <c r="F22" s="20"/>
      <c r="G22" s="20"/>
      <c r="H22" s="20"/>
      <c r="I22" s="20"/>
      <c r="J22" s="20"/>
      <c r="K22" s="20"/>
      <c r="L22" s="20"/>
      <c r="M22" s="20"/>
      <c r="N22" s="5"/>
      <c r="O22" s="5"/>
      <c r="P22" s="5"/>
      <c r="Q22" s="5"/>
    </row>
    <row r="23" spans="2:17" ht="12.75">
      <c r="B23" s="20"/>
      <c r="C23" s="20"/>
      <c r="D23" s="20"/>
      <c r="E23" s="20"/>
      <c r="F23" s="20"/>
      <c r="G23" s="20"/>
      <c r="H23" s="20"/>
      <c r="I23" s="20"/>
      <c r="J23" s="20"/>
      <c r="K23" s="20"/>
      <c r="L23" s="20"/>
      <c r="M23" s="20"/>
      <c r="N23" s="5"/>
      <c r="O23" s="5"/>
      <c r="P23" s="5"/>
      <c r="Q23" s="5"/>
    </row>
    <row r="24" spans="2:17" ht="12.75">
      <c r="B24" s="20"/>
      <c r="C24" s="20"/>
      <c r="D24" s="20"/>
      <c r="E24" s="20"/>
      <c r="F24" s="20"/>
      <c r="G24" s="20"/>
      <c r="H24" s="20"/>
      <c r="I24" s="20"/>
      <c r="J24" s="20"/>
      <c r="K24" s="20"/>
      <c r="L24" s="20"/>
      <c r="M24" s="20"/>
      <c r="N24" s="5"/>
      <c r="O24" s="5"/>
      <c r="P24" s="5"/>
      <c r="Q24" s="5"/>
    </row>
    <row r="25" spans="2:17" ht="12.75">
      <c r="B25" s="20"/>
      <c r="C25" s="20"/>
      <c r="D25" s="20"/>
      <c r="E25" s="20"/>
      <c r="F25" s="20"/>
      <c r="G25" s="20"/>
      <c r="H25" s="20"/>
      <c r="I25" s="20"/>
      <c r="J25" s="20"/>
      <c r="K25" s="20"/>
      <c r="L25" s="20"/>
      <c r="M25" s="20"/>
      <c r="N25" s="5"/>
      <c r="O25" s="5"/>
      <c r="P25" s="5"/>
      <c r="Q25" s="5"/>
    </row>
    <row r="26" spans="2:17" ht="12.75">
      <c r="B26" s="20"/>
      <c r="C26" s="20"/>
      <c r="D26" s="20"/>
      <c r="E26" s="20"/>
      <c r="F26" s="20"/>
      <c r="G26" s="20"/>
      <c r="H26" s="20"/>
      <c r="I26" s="19" t="e">
        <f>Calculations!#REF!</f>
        <v>#REF!</v>
      </c>
      <c r="J26" s="20"/>
      <c r="K26" s="20"/>
      <c r="L26" s="20"/>
      <c r="M26" s="20"/>
      <c r="N26" s="5"/>
      <c r="O26" s="5"/>
      <c r="P26" s="5"/>
      <c r="Q26" s="5"/>
    </row>
    <row r="27" spans="2:17" ht="12.75">
      <c r="B27" s="20"/>
      <c r="C27" s="20"/>
      <c r="D27" s="20"/>
      <c r="E27" s="20"/>
      <c r="F27" s="20"/>
      <c r="G27" s="20"/>
      <c r="H27" s="20"/>
      <c r="I27" s="20"/>
      <c r="J27" s="20"/>
      <c r="K27" s="20"/>
      <c r="L27" s="20"/>
      <c r="M27" s="20"/>
      <c r="N27" s="5"/>
      <c r="O27" s="5"/>
      <c r="P27" s="5"/>
      <c r="Q27" s="5"/>
    </row>
    <row r="28" spans="2:17" ht="12.75">
      <c r="B28" s="20"/>
      <c r="C28" s="20"/>
      <c r="D28" s="20"/>
      <c r="E28" s="20"/>
      <c r="F28" s="20"/>
      <c r="G28" s="20"/>
      <c r="H28" s="20"/>
      <c r="I28" s="20"/>
      <c r="J28" s="19">
        <f>Calculations!P12</f>
        <v>0.11922316160022615</v>
      </c>
      <c r="K28" s="20"/>
      <c r="L28" s="20"/>
      <c r="M28" s="20"/>
      <c r="N28" s="5"/>
      <c r="O28" s="5"/>
      <c r="P28" s="5"/>
      <c r="Q28" s="5"/>
    </row>
    <row r="29" spans="2:13" ht="12.75">
      <c r="B29" s="20"/>
      <c r="C29" s="20"/>
      <c r="D29" s="20"/>
      <c r="E29" s="20"/>
      <c r="F29" s="20"/>
      <c r="G29" s="20"/>
      <c r="H29" s="20"/>
      <c r="I29" s="20"/>
      <c r="J29" s="20"/>
      <c r="K29" s="20"/>
      <c r="L29" s="20"/>
      <c r="M29" s="20"/>
    </row>
    <row r="30" spans="2:13" ht="12.75">
      <c r="B30" s="20"/>
      <c r="C30" s="20"/>
      <c r="D30" s="19">
        <f>Calculations!S7</f>
        <v>0.6167763157894737</v>
      </c>
      <c r="E30" s="20"/>
      <c r="F30" s="20"/>
      <c r="G30" s="20"/>
      <c r="H30" s="20"/>
      <c r="I30" s="20"/>
      <c r="J30" s="20"/>
      <c r="K30" s="19">
        <f>Calculations!Q12</f>
        <v>0.07353402236856055</v>
      </c>
      <c r="L30" s="20"/>
      <c r="M30" s="20"/>
    </row>
    <row r="31" spans="2:13" ht="12.75">
      <c r="B31" s="20"/>
      <c r="C31" s="20"/>
      <c r="D31" s="20"/>
      <c r="E31" s="20"/>
      <c r="F31" s="20"/>
      <c r="G31" s="20"/>
      <c r="H31" s="20"/>
      <c r="I31" s="20"/>
      <c r="J31" s="20"/>
      <c r="K31" s="20"/>
      <c r="L31" s="20"/>
      <c r="M31" s="20"/>
    </row>
    <row r="32" spans="2:13" ht="12.75" customHeight="1">
      <c r="B32" s="20"/>
      <c r="C32" s="20"/>
      <c r="D32" s="20"/>
      <c r="E32" s="20"/>
      <c r="F32" s="19">
        <f>Calculations!T7</f>
        <v>98.68421052631578</v>
      </c>
      <c r="G32" s="20"/>
      <c r="H32" s="20"/>
      <c r="I32" s="20"/>
      <c r="J32" s="20"/>
      <c r="K32" s="20"/>
      <c r="L32" s="24">
        <f>Calculations!R12</f>
        <v>11.765443578969686</v>
      </c>
      <c r="M32" s="20"/>
    </row>
    <row r="33" spans="2:13" ht="12.75">
      <c r="B33" s="20"/>
      <c r="C33" s="20"/>
      <c r="D33" s="20"/>
      <c r="E33" s="20"/>
      <c r="F33" s="20"/>
      <c r="G33" s="20"/>
      <c r="H33" s="20"/>
      <c r="I33" s="20"/>
      <c r="J33" s="20"/>
      <c r="K33" s="20"/>
      <c r="L33" s="20"/>
      <c r="M33" s="20"/>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sheetData>
  <sheetProtection/>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B3:B5"/>
  <sheetViews>
    <sheetView zoomScalePageLayoutView="0" workbookViewId="0" topLeftCell="A1">
      <selection activeCell="B5" sqref="B5"/>
    </sheetView>
  </sheetViews>
  <sheetFormatPr defaultColWidth="9.140625" defaultRowHeight="12.75"/>
  <sheetData>
    <row r="3" ht="12.75">
      <c r="B3">
        <v>2500</v>
      </c>
    </row>
    <row r="4" ht="12.75">
      <c r="B4" t="s">
        <v>52</v>
      </c>
    </row>
    <row r="5" ht="12.75">
      <c r="B5" t="s">
        <v>53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blocksom</dc:creator>
  <cp:keywords/>
  <dc:description/>
  <cp:lastModifiedBy>blocksom</cp:lastModifiedBy>
  <cp:lastPrinted>2010-02-09T04:04:33Z</cp:lastPrinted>
  <dcterms:created xsi:type="dcterms:W3CDTF">2010-01-07T22:49:06Z</dcterms:created>
  <dcterms:modified xsi:type="dcterms:W3CDTF">2014-03-31T19:01:39Z</dcterms:modified>
  <cp:category/>
  <cp:version/>
  <cp:contentType/>
  <cp:contentStatus/>
</cp:coreProperties>
</file>